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firstSheet="3" activeTab="7"/>
  </bookViews>
  <sheets>
    <sheet name="Титульный лист" sheetId="1" r:id="rId1"/>
    <sheet name="Сведения о деятельности" sheetId="2" r:id="rId2"/>
    <sheet name="Таблица 1" sheetId="3" r:id="rId3"/>
    <sheet name="Таблица 3, 4" sheetId="4" r:id="rId4"/>
    <sheet name="Таблица 2" sheetId="5" r:id="rId5"/>
    <sheet name="внесение изм в план ФХД 2" sheetId="6" r:id="rId6"/>
    <sheet name="внесение изм в план ФХД 1" sheetId="7" state="hidden" r:id="rId7"/>
    <sheet name="внесение изм в план ФХД 3" sheetId="8" r:id="rId8"/>
    <sheet name="Таблица 2.1" sheetId="9" r:id="rId9"/>
    <sheet name="Таблица 2 2017" sheetId="10" state="hidden" r:id="rId10"/>
    <sheet name="Таблица 2 2018" sheetId="11" state="hidden" r:id="rId11"/>
  </sheets>
  <definedNames>
    <definedName name="_xlnm.Print_Titles" localSheetId="6">'внесение изм в план ФХД 1'!$14:$18</definedName>
    <definedName name="_xlnm.Print_Titles" localSheetId="5">'внесение изм в план ФХД 2'!$2:$6</definedName>
    <definedName name="_xlnm.Print_Titles" localSheetId="7">'внесение изм в план ФХД 3'!$2:$6</definedName>
    <definedName name="_xlnm.Print_Titles" localSheetId="2">'Таблица 1'!$8:$8</definedName>
    <definedName name="_xlnm.Print_Titles" localSheetId="4">'Таблица 2'!$13:$17</definedName>
    <definedName name="_xlnm.Print_Titles" localSheetId="9">'Таблица 2 2017'!$6:$10</definedName>
    <definedName name="_xlnm.Print_Titles" localSheetId="10">'Таблица 2 2018'!$6:$10</definedName>
  </definedNames>
  <calcPr fullCalcOnLoad="1"/>
</workbook>
</file>

<file path=xl/sharedStrings.xml><?xml version="1.0" encoding="utf-8"?>
<sst xmlns="http://schemas.openxmlformats.org/spreadsheetml/2006/main" count="848" uniqueCount="259">
  <si>
    <t xml:space="preserve">1) Организация досуга детей, подростков и молодежи.
2)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молодежи.
3)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молодежи.
</t>
  </si>
  <si>
    <t>1) Организация досуга детей, подростков и молодежи.
2)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молодежи.
3)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молодежи.</t>
  </si>
  <si>
    <t xml:space="preserve">1) Подготовка и направление представителей и делегаций для участия в областных, Всероссийских, межрегиональных фестивалях, смотрах, конкурсах, соревнованиях, сборах, симпозиумах, конгрессах, слетах, сменах в молодежных профильных лагерях
2) Обеспечение мероприятий различного уровня и направленности типографическими изданиями, наградной, сувенирной атрибутикой и иной продукцией для награждения участников творческих объединений, коллективов, делегаций, общественных организаций.
3) Организация деятельности информационного агентства. Издание периодических печатных изданий и публикаций, прочие виды издательской деятельности.
4) Организация и осуществление военно-патриотического воспитания молодежи, поддержка деятельности поисковых отрядов.
5) Организация постоянной и временной занятости несовершеннолетних граждан, молодежи, в том числе студентов, деятельности молодежных и прочих трудовых отрядов, анализ рынка труда, создание банка данных о нуждающейся в трудоустройстве молодежи.
6) Оказание консультативной, методической и организационно-творческой помощи.
7) Организация и проведение мероприятий, как в основных помещениях Учреждения, так и вне помещений,   в том числе выездных и гастрольных.                                                                                                   
8) Организация работы со школьными, студенческими, молодежными, патриотическими и иными общественными организациями и объединениями.
9) Изготовление костюмов для творческих коллективов и объединений.
10) Организация кафе, баров.
11) Оказание услуг по организации выступлений иных исполнителей, творческих групп, оркестров, ансамблей, самодеятельных художественных коллективов.
12) Оказание услуг по обучению в кружках, студиях, на курсах.
13) Оказание услуг по организации и проведению ярмарок, лотерей, выставок-продаж.
</t>
  </si>
  <si>
    <t xml:space="preserve">Муниципальное автономное учреждение «Молодёжно-досуговый центр «Восход»  муниципального образования «Киришское городское поселение Киришского муниципального района Ленинградской области»
(МАУ « МДЦ «ВОСХОД»)
</t>
  </si>
  <si>
    <t>УТВЕРЖДАЮ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</si>
  <si>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</si>
  <si>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</si>
  <si>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</si>
  <si>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</si>
  <si>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</si>
  <si>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</si>
  <si>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</si>
  <si>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</si>
  <si>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</si>
  <si>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</si>
  <si>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Наименование показателя</t>
  </si>
  <si>
    <t>Всего</t>
  </si>
  <si>
    <t>Х</t>
  </si>
  <si>
    <t>(уполномоченное  лицо)</t>
  </si>
  <si>
    <t>Исполнитель</t>
  </si>
  <si>
    <t>"_____"________________ 20____ г.</t>
  </si>
  <si>
    <t xml:space="preserve">Руководитель учреждения </t>
  </si>
  <si>
    <t xml:space="preserve">Главный бухгалтер учреждения </t>
  </si>
  <si>
    <t xml:space="preserve">Наименование муниципального учреждения </t>
  </si>
  <si>
    <t>Глава по БК</t>
  </si>
  <si>
    <t>руб. (с точностью до второго десятичного знака после запятой)</t>
  </si>
  <si>
    <t>Наименование органа, осуществляющего ведение лицевого счета учреждения</t>
  </si>
  <si>
    <t>год</t>
  </si>
  <si>
    <t xml:space="preserve">Адрес фактического местонахождения муниципального учреждения </t>
  </si>
  <si>
    <t>на</t>
  </si>
  <si>
    <t>(наименование должности лица, утвердившего документ)</t>
  </si>
  <si>
    <t xml:space="preserve">Приложение 1 </t>
  </si>
  <si>
    <t>Утвержденный план с учетом изменений</t>
  </si>
  <si>
    <t xml:space="preserve">№ ______от ______________________20___ года  </t>
  </si>
  <si>
    <t>Изменение показателей по поступлениям и выплатам учреждения</t>
  </si>
  <si>
    <t>Утвержденный план (утвержденный план с учетом изменений)</t>
  </si>
  <si>
    <t>Таблица 1</t>
  </si>
  <si>
    <t>Показатели финансового состояния учреждения</t>
  </si>
  <si>
    <t>(на последнюю отчетную дату)</t>
  </si>
  <si>
    <t>№ п/п</t>
  </si>
  <si>
    <t>Сумма, тыс.руб.</t>
  </si>
  <si>
    <t>1</t>
  </si>
  <si>
    <t>1.1</t>
  </si>
  <si>
    <t>Нефинансовые активы всего, из них:</t>
  </si>
  <si>
    <t>1.2</t>
  </si>
  <si>
    <t>недвижимое имущество всего:</t>
  </si>
  <si>
    <t xml:space="preserve">в том числе: остаточная стоимость </t>
  </si>
  <si>
    <t>особо ценное движимое имущество, всего:</t>
  </si>
  <si>
    <t>2</t>
  </si>
  <si>
    <t>Финансовые активы всего, из них:</t>
  </si>
  <si>
    <t>2.1</t>
  </si>
  <si>
    <t>денежные средства учреждения всего, в том числе: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</si>
  <si>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</si>
  <si>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</si>
  <si>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</si>
  <si>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2.2</t>
  </si>
  <si>
    <t>Дебиторская задолженность по доходам</t>
  </si>
  <si>
    <t>2.3</t>
  </si>
  <si>
    <t>Дебиторская задолженность по расходам</t>
  </si>
  <si>
    <t>3</t>
  </si>
  <si>
    <t>Обязательства всего, из них:</t>
  </si>
  <si>
    <t>долговые обязательства</t>
  </si>
  <si>
    <t>кредиторская задолженность</t>
  </si>
  <si>
    <t>в том числе просроченная кредиторская задолженность</t>
  </si>
  <si>
    <t>3.1</t>
  </si>
  <si>
    <t>3.2</t>
  </si>
  <si>
    <t>Таблица 2</t>
  </si>
  <si>
    <t>Показатели по поступлениям и выплатам учреждения на</t>
  </si>
  <si>
    <t>Код строки</t>
  </si>
  <si>
    <t>Объем финансового обеспечения, руб. (с точностью до двух знаков после запятой)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</si>
  <si>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</si>
  <si>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</si>
  <si>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</si>
  <si>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</si>
  <si>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</si>
  <si>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иной приносящей доход деятельности</t>
  </si>
  <si>
    <t>всего</t>
  </si>
  <si>
    <t>из них гранты</t>
  </si>
  <si>
    <t>Поступления от доходов всего, в том числе:</t>
  </si>
  <si>
    <t>доходы от операций с активами</t>
  </si>
  <si>
    <t>выплаты персоналу всего, из них:</t>
  </si>
  <si>
    <t>Код по бюджетной классификации Российской Федерации</t>
  </si>
  <si>
    <t>доходы от собственности всего, из них:</t>
  </si>
  <si>
    <t>субсидии на иные цели всего, из них:</t>
  </si>
  <si>
    <t>поступления от оказания услуг (выполнения работ) на платной основе и иной приносящей доход деятельности всего, из них:</t>
  </si>
  <si>
    <t>доходы от штрафов, пеней, иных сумм принудительного изъятия всего, из них:</t>
  </si>
  <si>
    <t>субсидии, предоставляемые из бюджета всего, в том числе:</t>
  </si>
  <si>
    <t>субсидии на финансовое обеспечение выполнения муниципального задания</t>
  </si>
  <si>
    <t>Выплаты по расходам всего, в том числе на:</t>
  </si>
  <si>
    <t>прочие выплаты</t>
  </si>
  <si>
    <t>субсидии на осуществление капитальных вложений всего, из них:</t>
  </si>
  <si>
    <t>социальные и иные выплаты населению всего, из них:</t>
  </si>
  <si>
    <t>безвозмездные перечисления организациям всего, из них:</t>
  </si>
  <si>
    <t>прочие расходы (кроме расходов на закупку товаров, работ, услуг) всего, из них:</t>
  </si>
  <si>
    <t>расходы на закупку товаров, работ, услуг, всего, из них:</t>
  </si>
  <si>
    <t>увеличение остатков средств</t>
  </si>
  <si>
    <t>Поступление финансовых активов всего, из них:</t>
  </si>
  <si>
    <t>прочие поступления</t>
  </si>
  <si>
    <t>Выбытие финансовых активов всего, из них:</t>
  </si>
  <si>
    <t>уменьшение остатков средств</t>
  </si>
  <si>
    <t>прочие выбытия</t>
  </si>
  <si>
    <t>Остаток средств на начало планируемого года</t>
  </si>
  <si>
    <t>Остаток средств на конец планируемого года</t>
  </si>
  <si>
    <t xml:space="preserve">Сведения о деятельности муниципального учреждения </t>
  </si>
  <si>
    <t>1. Цели деятельности муниципального учреждения:</t>
  </si>
  <si>
    <t>2. Виды деятельности муниципального учреждения:</t>
  </si>
  <si>
    <t>3. Перечень услуг (работ), относящихся в соответствии с уставом к основным видам деятельности муниципального учреждения, предоставление которых для физических и юридических лиц осуществляется, в том числе за плату:</t>
  </si>
  <si>
    <t>Показатели выплат по расходам на закупку товаров, работ, услуг муниципального учреждения на</t>
  </si>
  <si>
    <t>Год начала закупки</t>
  </si>
  <si>
    <t>Сумма выплат по расходам на закупку товаров, работ, услуг муниципального учреждения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</si>
  <si>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</si>
  <si>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</si>
  <si>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</si>
  <si>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Таблица 2.1</t>
  </si>
  <si>
    <t>Выплаты по расходам на закупку товаров, работ, услуг всего, в том числе:</t>
  </si>
  <si>
    <t>0001</t>
  </si>
  <si>
    <t>1001</t>
  </si>
  <si>
    <t>2001</t>
  </si>
  <si>
    <t>на оплату контрактов заключенных до начала очередного финансового года всего, из них:</t>
  </si>
  <si>
    <t>на закупку товаров, работ, услуг по году начала закупки всего, из них:</t>
  </si>
  <si>
    <t>(дата утверждения)</t>
  </si>
  <si>
    <t>Код по реестру участников бюджетного процесса, а также юридических лиц, не являющихся участниками бюджетного процесса</t>
  </si>
  <si>
    <t>4. Общая балансовая стоимость недвижимого муниципального имущества на дату составления Плана всего, из них:</t>
  </si>
  <si>
    <t>4.1 стоимость имущества, закрепленного собственником имущества за учреждением на праве оперативного управления</t>
  </si>
  <si>
    <t>4.2 стоимость имущества, приобретенного учреждением за счет выделенных собственником имущества учреждения средств</t>
  </si>
  <si>
    <t>4.3  стоимость имущества, приобретенного учреждением за счет доходов, полученных от иной приносящей доход деятельности</t>
  </si>
  <si>
    <t>5. Общая балансовая стоимость движимого муниципального имущества на дату составления Плана всего, в том числе:</t>
  </si>
  <si>
    <t>балансовая стоимость особо ценного движимого имущества</t>
  </si>
  <si>
    <t>Сведения о средствах, поступающих во временное распоряжение учреждения</t>
  </si>
  <si>
    <t>на ________________________________________________________20___г.</t>
  </si>
  <si>
    <t>(очередной финансовый год)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</si>
  <si>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</si>
  <si>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</si>
  <si>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</si>
  <si>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</si>
  <si>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</si>
  <si>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</si>
  <si>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</si>
  <si>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</si>
  <si>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</si>
  <si>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Таблица 3</t>
  </si>
  <si>
    <t>Таблица 4</t>
  </si>
  <si>
    <t>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</si>
  <si>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</si>
  <si>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</si>
  <si>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</si>
  <si>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</si>
  <si>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Приложение 3 </t>
  </si>
  <si>
    <t>начисления на выплаты по оплате труда</t>
  </si>
  <si>
    <t>оплата труда</t>
  </si>
  <si>
    <t>к Порядку составления и утверждения плана финансово-хозяйственной деятельности муниципальных бюджетных и автономных учреждений муниципального образования Киришский муниципальный район Ленинградской области и муниципального образования Киришское городское поселение Киришского муниципального района Ленинградской области, в отношении которых функции и полномочия учредителя осуществляет администрация Киришского муниципального района</t>
  </si>
  <si>
    <t>пособия по социальной помощи населению</t>
  </si>
  <si>
    <t xml:space="preserve">уплату налогов, сборов и иных платежей 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</si>
  <si>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</si>
  <si>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</si>
  <si>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</si>
  <si>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</si>
  <si>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</si>
  <si>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</si>
  <si>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</si>
  <si>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</si>
  <si>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</si>
  <si>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</si>
  <si>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доходы всего, из них:</t>
  </si>
  <si>
    <t>к Приложению 1</t>
  </si>
  <si>
    <t>прочие расходы</t>
  </si>
  <si>
    <t>Администрация муниципального образования Киришский муниципальный район Ленинградской области</t>
  </si>
  <si>
    <t>КОМИТЕТ ФИНАНСОВ КИРИШСКОГО МУНИЦИПАЛЬНОГО РАЙОНА</t>
  </si>
  <si>
    <t>187110 Ленинградская обл., г. Кириши, ул. Мира, д. 15</t>
  </si>
  <si>
    <t>4708020562/472701001</t>
  </si>
  <si>
    <t>Солоницына С.В.</t>
  </si>
  <si>
    <t>Коробенко Л.М.</t>
  </si>
  <si>
    <t>Николаева Л.В.</t>
  </si>
  <si>
    <t>тел.5-16-31</t>
  </si>
  <si>
    <t>01 января 2017г.</t>
  </si>
  <si>
    <t>Организация и осуществление работы с детьми и молодежью в МАУ "МДЦ "Восход"</t>
  </si>
  <si>
    <t>Создание условий для организации культурного досуга (День Победы)</t>
  </si>
  <si>
    <t>Создание условий для организации культурного досуга (Фестиваль "Открытое сердце", посвященный Дню инвалида)</t>
  </si>
  <si>
    <t>Создание условий для организации культурного досуга (Новогодний праздник)</t>
  </si>
  <si>
    <t>01 января 2018г.</t>
  </si>
  <si>
    <t>Николаева Людмила Владимировна</t>
  </si>
  <si>
    <t>Реализация комплекса мер по сохранению исторической памяти</t>
  </si>
  <si>
    <t>План финансово - хозяйственной деятельности</t>
  </si>
  <si>
    <t>Директор</t>
  </si>
  <si>
    <t>и на плановый период 2019-2020 год</t>
  </si>
  <si>
    <t>на 01 января 2018г.</t>
  </si>
  <si>
    <t>на 2018г. очередной финансовый год</t>
  </si>
  <si>
    <t>на 2019г. 1-ый год планового периода</t>
  </si>
  <si>
    <t>на 2020г. 2-ый год планового периода</t>
  </si>
  <si>
    <t>-</t>
  </si>
  <si>
    <t>платные услуги</t>
  </si>
  <si>
    <t>Создание условий для проведения культурно-массовых мероприятий (Новогодний праздник)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</si>
  <si>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</si>
  <si>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</si>
  <si>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тел. 8(81368) 516-31</t>
  </si>
  <si>
    <t>налоги, пошлины и сборы</t>
  </si>
  <si>
    <t xml:space="preserve">                (наименование должности лица, утвердившего документ)</t>
  </si>
  <si>
    <t xml:space="preserve">                                                    С.В.Герасимов</t>
  </si>
  <si>
    <t>Герасимов Сергей Васильевич</t>
  </si>
  <si>
    <t>Коробенко Лариса Михайловна</t>
  </si>
  <si>
    <t>Работа с детьми и молодежью в подведомственных учреждениях (приобретение основных средств и материальных запасов)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</si>
  <si>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(Губернаторский молодежный отряд)</t>
  </si>
  <si>
    <t>страхование</t>
  </si>
  <si>
    <t>0707 244 221</t>
  </si>
  <si>
    <t>0707 111 211</t>
  </si>
  <si>
    <t>0801 111 211</t>
  </si>
  <si>
    <t>0707 119 213</t>
  </si>
  <si>
    <t>0801 119 213</t>
  </si>
  <si>
    <t>0707 112 266</t>
  </si>
  <si>
    <t>0707 852 291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</si>
  <si>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</si>
  <si>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</si>
  <si>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0801 244 221</t>
  </si>
  <si>
    <t>0707 244 222</t>
  </si>
  <si>
    <t>0801 244 222</t>
  </si>
  <si>
    <t>0707 244 223</t>
  </si>
  <si>
    <t>0707 244 225</t>
  </si>
  <si>
    <t>0801 244 225</t>
  </si>
  <si>
    <t>0707 244 226</t>
  </si>
  <si>
    <t>0801 244 226</t>
  </si>
  <si>
    <t>0707 244 227</t>
  </si>
  <si>
    <t>0707 244 310</t>
  </si>
  <si>
    <t>0707 244 341</t>
  </si>
  <si>
    <t>0707 244 342</t>
  </si>
  <si>
    <t>увеличение стоимости мягкого инвентаря</t>
  </si>
  <si>
    <t>увеличение стоимости прочих оборотных запасов (материалов)</t>
  </si>
  <si>
    <t>0707 244 345</t>
  </si>
  <si>
    <t>0707 244 346</t>
  </si>
  <si>
    <t>0801 244 346</t>
  </si>
  <si>
    <t>0707 244 349</t>
  </si>
  <si>
    <t>0801 244 349</t>
  </si>
  <si>
    <t>0801 244 342</t>
  </si>
  <si>
    <t xml:space="preserve">           Директор </t>
  </si>
  <si>
    <t>на 2019г. очередной финансовый год</t>
  </si>
  <si>
    <t>на 20209г. 1-ый год планового периода</t>
  </si>
  <si>
    <t>на 2021г. 2-ый год планового периода</t>
  </si>
  <si>
    <t>5.1</t>
  </si>
  <si>
    <t>Изменение показателей по поступлениям и выплатам МАУ МДЦ "Восход"</t>
  </si>
  <si>
    <t>социальные пособия и компенсации персоналу в денежной форме</t>
  </si>
  <si>
    <t>12.1</t>
  </si>
  <si>
    <t>Изменение показателей (+,-)</t>
  </si>
  <si>
    <t xml:space="preserve">Работы с детьми и молодежью в подведомственных учреждениях (ремонт имущества и благоустройство территории) </t>
  </si>
  <si>
    <t>0801 244 223</t>
  </si>
  <si>
    <t>19.1</t>
  </si>
  <si>
    <t>увеличение стоимости прочих материальных запасов однократного применения</t>
  </si>
  <si>
    <t xml:space="preserve">№ 2 от                                      2019 года  </t>
  </si>
  <si>
    <t>0707 244 343</t>
  </si>
  <si>
    <t>0801 244 343</t>
  </si>
  <si>
    <t>0707 244 344</t>
  </si>
  <si>
    <t>0801 244 344</t>
  </si>
  <si>
    <t>Увеличение стоимости строительных материалов</t>
  </si>
  <si>
    <t>Увеличение стоимости горюче-смазочных материалов</t>
  </si>
  <si>
    <t>0707 853 292</t>
  </si>
  <si>
    <t>0707 853 293</t>
  </si>
  <si>
    <t>Штрафы за нарушение законодательства
о закупках и нарушение условий контрактов (договоров)- неустойки в виде пени</t>
  </si>
  <si>
    <t>Штрафы за нарушение законодательства о налогах и сборах, законодательства о страховых взносах</t>
  </si>
  <si>
    <t>0707 111 266</t>
  </si>
  <si>
    <t>2019г.</t>
  </si>
  <si>
    <t>0707 244 112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</si>
</sst>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#,##0.000"/>
    <numFmt numFmtId="179" formatCode="#,##0.00_ ;\-#,##0.0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18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right"/>
    </xf>
    <xf numFmtId="0" fontId="21" fillId="0" borderId="11" xfId="0" applyFont="1" applyBorder="1" applyAlignment="1">
      <alignment wrapText="1" shrinkToFit="1"/>
    </xf>
    <xf numFmtId="0" fontId="21" fillId="0" borderId="11" xfId="0" applyFont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2" fontId="18" fillId="0" borderId="11" xfId="0" applyNumberFormat="1" applyFont="1" applyBorder="1" applyAlignment="1">
      <alignment wrapText="1"/>
    </xf>
    <xf numFmtId="2" fontId="18" fillId="0" borderId="11" xfId="0" applyNumberFormat="1" applyFont="1" applyBorder="1" applyAlignment="1">
      <alignment/>
    </xf>
    <xf numFmtId="1" fontId="18" fillId="0" borderId="11" xfId="0" applyNumberFormat="1" applyFont="1" applyBorder="1" applyAlignment="1">
      <alignment horizontal="center" wrapText="1"/>
    </xf>
    <xf numFmtId="2" fontId="21" fillId="0" borderId="11" xfId="0" applyNumberFormat="1" applyFont="1" applyBorder="1" applyAlignment="1">
      <alignment/>
    </xf>
    <xf numFmtId="2" fontId="21" fillId="0" borderId="11" xfId="0" applyNumberFormat="1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center" wrapText="1"/>
    </xf>
    <xf numFmtId="14" fontId="19" fillId="0" borderId="11" xfId="0" applyNumberFormat="1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top" wrapText="1"/>
    </xf>
    <xf numFmtId="0" fontId="19" fillId="0" borderId="10" xfId="0" applyFont="1" applyBorder="1" applyAlignment="1">
      <alignment vertical="top" wrapText="1"/>
    </xf>
    <xf numFmtId="0" fontId="24" fillId="0" borderId="0" xfId="0" applyFont="1" applyAlignment="1">
      <alignment horizontal="right" wrapText="1"/>
    </xf>
    <xf numFmtId="0" fontId="24" fillId="0" borderId="10" xfId="0" applyFont="1" applyBorder="1" applyAlignment="1">
      <alignment horizontal="center" wrapText="1"/>
    </xf>
    <xf numFmtId="2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177" fontId="21" fillId="0" borderId="11" xfId="0" applyNumberFormat="1" applyFont="1" applyFill="1" applyBorder="1" applyAlignment="1">
      <alignment wrapText="1"/>
    </xf>
    <xf numFmtId="177" fontId="18" fillId="0" borderId="11" xfId="0" applyNumberFormat="1" applyFont="1" applyFill="1" applyBorder="1" applyAlignment="1">
      <alignment wrapText="1"/>
    </xf>
    <xf numFmtId="178" fontId="18" fillId="0" borderId="11" xfId="0" applyNumberFormat="1" applyFont="1" applyBorder="1" applyAlignment="1">
      <alignment wrapText="1"/>
    </xf>
    <xf numFmtId="177" fontId="21" fillId="0" borderId="11" xfId="0" applyNumberFormat="1" applyFont="1" applyFill="1" applyBorder="1" applyAlignment="1">
      <alignment horizontal="right" wrapText="1"/>
    </xf>
    <xf numFmtId="0" fontId="3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" fontId="27" fillId="0" borderId="11" xfId="0" applyNumberFormat="1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4" fontId="28" fillId="0" borderId="11" xfId="0" applyNumberFormat="1" applyFont="1" applyFill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179" fontId="27" fillId="0" borderId="11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vertical="center" wrapText="1"/>
    </xf>
    <xf numFmtId="179" fontId="28" fillId="0" borderId="11" xfId="0" applyNumberFormat="1" applyFont="1" applyFill="1" applyBorder="1" applyAlignment="1">
      <alignment horizontal="right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79" fontId="28" fillId="24" borderId="11" xfId="0" applyNumberFormat="1" applyFont="1" applyFill="1" applyBorder="1" applyAlignment="1">
      <alignment horizontal="right" vertical="center" wrapText="1"/>
    </xf>
    <xf numFmtId="0" fontId="28" fillId="24" borderId="11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vertical="center"/>
    </xf>
    <xf numFmtId="0" fontId="27" fillId="24" borderId="11" xfId="0" applyFont="1" applyFill="1" applyBorder="1" applyAlignment="1">
      <alignment vertical="center" wrapText="1"/>
    </xf>
    <xf numFmtId="179" fontId="27" fillId="24" borderId="11" xfId="0" applyNumberFormat="1" applyFont="1" applyFill="1" applyBorder="1" applyAlignment="1">
      <alignment horizontal="right" vertical="center" wrapText="1"/>
    </xf>
    <xf numFmtId="0" fontId="27" fillId="24" borderId="0" xfId="0" applyFont="1" applyFill="1" applyAlignment="1">
      <alignment vertical="center"/>
    </xf>
    <xf numFmtId="0" fontId="27" fillId="24" borderId="11" xfId="0" applyFont="1" applyFill="1" applyBorder="1" applyAlignment="1">
      <alignment vertical="center" wrapText="1" shrinkToFi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vertical="center"/>
    </xf>
    <xf numFmtId="0" fontId="27" fillId="24" borderId="12" xfId="0" applyFont="1" applyFill="1" applyBorder="1" applyAlignment="1">
      <alignment vertical="center"/>
    </xf>
    <xf numFmtId="49" fontId="28" fillId="24" borderId="12" xfId="0" applyNumberFormat="1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vertical="center"/>
    </xf>
    <xf numFmtId="0" fontId="28" fillId="24" borderId="0" xfId="0" applyFont="1" applyFill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center"/>
    </xf>
    <xf numFmtId="0" fontId="28" fillId="24" borderId="0" xfId="0" applyFont="1" applyFill="1" applyAlignment="1">
      <alignment horizontal="center" vertical="center" wrapText="1"/>
    </xf>
    <xf numFmtId="0" fontId="28" fillId="24" borderId="13" xfId="0" applyFont="1" applyFill="1" applyBorder="1" applyAlignment="1">
      <alignment vertical="center"/>
    </xf>
    <xf numFmtId="0" fontId="28" fillId="24" borderId="0" xfId="0" applyFont="1" applyFill="1" applyAlignment="1">
      <alignment horizontal="left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vertical="center" wrapText="1"/>
    </xf>
    <xf numFmtId="49" fontId="27" fillId="0" borderId="11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vertical="center" wrapText="1"/>
    </xf>
    <xf numFmtId="179" fontId="18" fillId="24" borderId="11" xfId="0" applyNumberFormat="1" applyFont="1" applyFill="1" applyBorder="1" applyAlignment="1">
      <alignment horizontal="right" vertical="center" wrapText="1"/>
    </xf>
    <xf numFmtId="179" fontId="21" fillId="24" borderId="11" xfId="0" applyNumberFormat="1" applyFont="1" applyFill="1" applyBorder="1" applyAlignment="1">
      <alignment horizontal="right" vertical="center" wrapText="1"/>
    </xf>
    <xf numFmtId="0" fontId="18" fillId="24" borderId="0" xfId="0" applyFont="1" applyFill="1" applyAlignment="1">
      <alignment vertical="center"/>
    </xf>
    <xf numFmtId="49" fontId="28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79" fontId="28" fillId="24" borderId="0" xfId="0" applyNumberFormat="1" applyFont="1" applyFill="1" applyAlignment="1">
      <alignment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8"/>
  <sheetViews>
    <sheetView zoomScalePageLayoutView="0" workbookViewId="0" topLeftCell="A22">
      <selection activeCell="J44" sqref="J44"/>
    </sheetView>
  </sheetViews>
  <sheetFormatPr defaultColWidth="9.00390625" defaultRowHeight="12.75"/>
  <cols>
    <col min="1" max="1" width="27.375" style="0" customWidth="1"/>
    <col min="2" max="2" width="37.00390625" style="0" customWidth="1"/>
    <col min="3" max="3" width="11.375" style="0" customWidth="1"/>
    <col min="4" max="4" width="18.125" style="0" customWidth="1"/>
    <col min="5" max="5" width="13.00390625" style="0" customWidth="1"/>
  </cols>
  <sheetData>
    <row r="1" spans="1:5" ht="12.75">
      <c r="A1" s="60"/>
      <c r="B1" s="60"/>
      <c r="C1" s="155" t="s">
        <v>31</v>
      </c>
      <c r="D1" s="155"/>
      <c r="E1" s="155"/>
    </row>
    <row r="2" spans="1:5" ht="107.25" customHeight="1">
      <c r="A2" s="60"/>
      <c r="B2" s="155" t="s">
        <v>150</v>
      </c>
      <c r="C2" s="155"/>
      <c r="D2" s="155"/>
      <c r="E2" s="155"/>
    </row>
    <row r="3" spans="1:5" ht="12.75">
      <c r="A3" s="60"/>
      <c r="B3" s="60"/>
      <c r="C3" s="67"/>
      <c r="D3" s="67"/>
      <c r="E3" s="67"/>
    </row>
    <row r="4" spans="1:5" ht="12.75">
      <c r="A4" s="60"/>
      <c r="B4" s="60"/>
      <c r="C4" s="67"/>
      <c r="D4" s="67"/>
      <c r="E4" s="67"/>
    </row>
    <row r="5" spans="1:5" ht="12.75">
      <c r="A5" s="60"/>
      <c r="B5" s="60"/>
      <c r="C5" s="156"/>
      <c r="D5" s="156"/>
      <c r="E5" s="156"/>
    </row>
    <row r="6" spans="1:5" ht="12.75">
      <c r="A6" s="60"/>
      <c r="B6" s="60"/>
      <c r="C6" s="156" t="s">
        <v>4</v>
      </c>
      <c r="D6" s="156"/>
      <c r="E6" s="156"/>
    </row>
    <row r="7" spans="1:5" ht="26.25" customHeight="1">
      <c r="A7" s="60"/>
      <c r="B7" s="158" t="s">
        <v>183</v>
      </c>
      <c r="C7" s="158"/>
      <c r="D7" s="158"/>
      <c r="E7" s="158"/>
    </row>
    <row r="8" spans="1:5" ht="13.5" customHeight="1">
      <c r="A8" s="60"/>
      <c r="B8" s="160" t="s">
        <v>30</v>
      </c>
      <c r="C8" s="160"/>
      <c r="D8" s="160"/>
      <c r="E8" s="160"/>
    </row>
    <row r="9" spans="1:5" ht="26.25" customHeight="1">
      <c r="A9" s="60"/>
      <c r="B9" s="68"/>
      <c r="C9" s="158" t="s">
        <v>170</v>
      </c>
      <c r="D9" s="158"/>
      <c r="E9" s="158"/>
    </row>
    <row r="10" spans="1:5" ht="15" customHeight="1">
      <c r="A10" s="60"/>
      <c r="B10" s="43" t="s">
        <v>5</v>
      </c>
      <c r="C10" s="156" t="s">
        <v>6</v>
      </c>
      <c r="D10" s="156"/>
      <c r="E10" s="156"/>
    </row>
    <row r="11" spans="1:5" ht="24" customHeight="1">
      <c r="A11" s="60"/>
      <c r="B11" s="60"/>
      <c r="C11" s="159"/>
      <c r="D11" s="159"/>
      <c r="E11" s="159"/>
    </row>
    <row r="12" spans="1:5" ht="24" customHeight="1">
      <c r="A12" s="60"/>
      <c r="B12" s="60"/>
      <c r="C12" s="165" t="s">
        <v>120</v>
      </c>
      <c r="D12" s="165"/>
      <c r="E12" s="165"/>
    </row>
    <row r="13" spans="1:5" ht="24" customHeight="1">
      <c r="A13" s="60"/>
      <c r="B13" s="60"/>
      <c r="C13" s="22"/>
      <c r="D13" s="22"/>
      <c r="E13" s="22"/>
    </row>
    <row r="14" spans="1:5" ht="24" customHeight="1">
      <c r="A14" s="60"/>
      <c r="B14" s="60"/>
      <c r="C14" s="22"/>
      <c r="D14" s="22"/>
      <c r="E14" s="22"/>
    </row>
    <row r="15" spans="1:5" ht="30" customHeight="1">
      <c r="A15" s="157" t="s">
        <v>182</v>
      </c>
      <c r="B15" s="157"/>
      <c r="C15" s="157"/>
      <c r="D15" s="157"/>
      <c r="E15" s="157"/>
    </row>
    <row r="16" spans="1:5" ht="12.75">
      <c r="A16" s="69" t="s">
        <v>29</v>
      </c>
      <c r="B16" s="70">
        <v>2018</v>
      </c>
      <c r="C16" s="49" t="s">
        <v>27</v>
      </c>
      <c r="D16" s="56"/>
      <c r="E16" s="56"/>
    </row>
    <row r="17" spans="1:5" ht="37.5" customHeight="1">
      <c r="A17" s="167" t="s">
        <v>184</v>
      </c>
      <c r="B17" s="167"/>
      <c r="C17" s="167"/>
      <c r="D17" s="167"/>
      <c r="E17" s="167"/>
    </row>
    <row r="18" spans="1:5" ht="12.75">
      <c r="A18" s="49"/>
      <c r="B18" s="49"/>
      <c r="C18" s="49"/>
      <c r="D18" s="49"/>
      <c r="E18" s="53" t="s">
        <v>7</v>
      </c>
    </row>
    <row r="19" spans="1:5" ht="16.5" customHeight="1">
      <c r="A19" s="49"/>
      <c r="B19" s="51"/>
      <c r="C19" s="49"/>
      <c r="D19" s="54" t="s">
        <v>8</v>
      </c>
      <c r="E19" s="55"/>
    </row>
    <row r="20" spans="1:5" ht="17.25" customHeight="1">
      <c r="A20" s="56"/>
      <c r="B20" s="57"/>
      <c r="C20" s="56"/>
      <c r="D20" s="54" t="s">
        <v>9</v>
      </c>
      <c r="E20" s="58">
        <v>43101</v>
      </c>
    </row>
    <row r="21" spans="1:5" ht="12.75">
      <c r="A21" s="54"/>
      <c r="B21" s="54"/>
      <c r="C21" s="54"/>
      <c r="D21" s="54"/>
      <c r="E21" s="55"/>
    </row>
    <row r="22" spans="1:5" ht="76.5" customHeight="1">
      <c r="A22" s="54" t="s">
        <v>23</v>
      </c>
      <c r="B22" s="164" t="s">
        <v>3</v>
      </c>
      <c r="C22" s="164"/>
      <c r="D22" s="54" t="s">
        <v>10</v>
      </c>
      <c r="E22" s="55">
        <v>806811994</v>
      </c>
    </row>
    <row r="23" spans="1:5" ht="21">
      <c r="A23" s="54" t="s">
        <v>14</v>
      </c>
      <c r="B23" s="163" t="s">
        <v>166</v>
      </c>
      <c r="C23" s="163"/>
      <c r="D23" s="54" t="s">
        <v>24</v>
      </c>
      <c r="E23" s="59"/>
    </row>
    <row r="24" spans="1:5" ht="21">
      <c r="A24" s="54" t="s">
        <v>26</v>
      </c>
      <c r="B24" s="163" t="s">
        <v>167</v>
      </c>
      <c r="C24" s="163"/>
      <c r="D24" s="54" t="s">
        <v>10</v>
      </c>
      <c r="E24" s="55"/>
    </row>
    <row r="25" spans="1:5" ht="12.75">
      <c r="A25" s="60" t="s">
        <v>11</v>
      </c>
      <c r="B25" s="162" t="s">
        <v>169</v>
      </c>
      <c r="C25" s="162"/>
      <c r="D25" s="61"/>
      <c r="E25" s="62"/>
    </row>
    <row r="26" spans="1:5" ht="40.5">
      <c r="A26" s="60" t="s">
        <v>121</v>
      </c>
      <c r="B26" s="166"/>
      <c r="C26" s="166"/>
      <c r="D26" s="61"/>
      <c r="E26" s="62"/>
    </row>
    <row r="27" spans="1:5" ht="47.25" customHeight="1">
      <c r="A27" s="60" t="s">
        <v>28</v>
      </c>
      <c r="B27" s="162" t="s">
        <v>168</v>
      </c>
      <c r="C27" s="162"/>
      <c r="D27" s="63"/>
      <c r="E27" s="64"/>
    </row>
    <row r="28" spans="1:5" ht="15" customHeight="1">
      <c r="A28" s="60" t="s">
        <v>12</v>
      </c>
      <c r="B28" s="161" t="s">
        <v>25</v>
      </c>
      <c r="C28" s="161"/>
      <c r="D28" s="65" t="s">
        <v>13</v>
      </c>
      <c r="E28" s="59">
        <v>383</v>
      </c>
    </row>
    <row r="29" spans="1:5" ht="12.75">
      <c r="A29" s="60"/>
      <c r="B29" s="66"/>
      <c r="C29" s="66"/>
      <c r="D29" s="63"/>
      <c r="E29" s="63"/>
    </row>
    <row r="30" spans="1:5" ht="49.5" customHeight="1">
      <c r="A30" s="51"/>
      <c r="B30" s="51"/>
      <c r="C30" s="51"/>
      <c r="D30" s="51"/>
      <c r="E30" s="51"/>
    </row>
    <row r="31" spans="1:5" ht="15" customHeight="1">
      <c r="A31" s="51"/>
      <c r="B31" s="51"/>
      <c r="C31" s="51"/>
      <c r="D31" s="51"/>
      <c r="E31" s="51"/>
    </row>
    <row r="32" spans="1:5" ht="12.75">
      <c r="A32" s="51"/>
      <c r="B32" s="51"/>
      <c r="C32" s="51"/>
      <c r="D32" s="51"/>
      <c r="E32" s="51"/>
    </row>
    <row r="33" spans="1:5" ht="15" customHeight="1">
      <c r="A33" s="51"/>
      <c r="B33" s="51"/>
      <c r="C33" s="51"/>
      <c r="D33" s="51"/>
      <c r="E33" s="51"/>
    </row>
    <row r="34" spans="1:5" ht="15" customHeight="1">
      <c r="A34" s="51"/>
      <c r="B34" s="51"/>
      <c r="C34" s="51"/>
      <c r="D34" s="51"/>
      <c r="E34" s="51"/>
    </row>
    <row r="35" spans="1:5" ht="12.75">
      <c r="A35" s="51"/>
      <c r="B35" s="51"/>
      <c r="C35" s="51"/>
      <c r="D35" s="51"/>
      <c r="E35" s="51"/>
    </row>
    <row r="36" spans="1:5" ht="15" customHeight="1">
      <c r="A36" s="51"/>
      <c r="B36" s="51"/>
      <c r="C36" s="51"/>
      <c r="D36" s="51"/>
      <c r="E36" s="51"/>
    </row>
    <row r="37" spans="1:5" ht="15" customHeight="1">
      <c r="A37" s="51"/>
      <c r="B37" s="51"/>
      <c r="C37" s="51"/>
      <c r="D37" s="51"/>
      <c r="E37" s="51"/>
    </row>
    <row r="38" ht="109.5" customHeight="1"/>
    <row r="43" ht="15" customHeight="1"/>
    <row r="47" ht="15" customHeight="1"/>
    <row r="48" ht="33" customHeight="1"/>
    <row r="51" ht="31.5" customHeight="1"/>
    <row r="55" ht="15" customHeight="1"/>
    <row r="56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6" ht="15" customHeight="1"/>
    <row r="67" ht="15" customHeight="1"/>
    <row r="69" ht="15" customHeight="1"/>
    <row r="70" ht="15" customHeight="1"/>
    <row r="72" ht="15" customHeight="1"/>
    <row r="74" ht="15" customHeight="1"/>
    <row r="75" ht="15" customHeight="1"/>
    <row r="76" ht="36" customHeight="1"/>
    <row r="77" ht="15" customHeight="1"/>
    <row r="78" ht="15" customHeight="1"/>
    <row r="80" ht="15" customHeight="1"/>
    <row r="81" ht="15" customHeight="1"/>
    <row r="83" ht="15" customHeight="1"/>
    <row r="85" ht="15" customHeight="1"/>
    <row r="86" ht="15" customHeight="1"/>
    <row r="88" ht="15" customHeight="1"/>
    <row r="89" ht="15" customHeight="1"/>
    <row r="91" ht="15" customHeight="1"/>
    <row r="95" ht="15" customHeight="1"/>
    <row r="245" spans="1:5" ht="12.75">
      <c r="A245" s="7"/>
      <c r="B245" s="7"/>
      <c r="C245" s="7"/>
      <c r="D245" s="7"/>
      <c r="E245" s="7"/>
    </row>
    <row r="246" spans="1:5" ht="12.75">
      <c r="A246" s="7"/>
      <c r="B246" s="7"/>
      <c r="C246" s="7"/>
      <c r="D246" s="7"/>
      <c r="E246" s="7"/>
    </row>
    <row r="247" spans="1:5" ht="12.75">
      <c r="A247" s="7"/>
      <c r="B247" s="7"/>
      <c r="C247" s="7"/>
      <c r="D247" s="7"/>
      <c r="E247" s="7"/>
    </row>
    <row r="248" spans="1:5" ht="12.75">
      <c r="A248" s="7"/>
      <c r="B248" s="7"/>
      <c r="C248" s="7"/>
      <c r="D248" s="7"/>
      <c r="E248" s="7"/>
    </row>
    <row r="249" spans="1:5" ht="12.75">
      <c r="A249" s="7"/>
      <c r="B249" s="7"/>
      <c r="C249" s="7"/>
      <c r="D249" s="7"/>
      <c r="E249" s="7"/>
    </row>
    <row r="250" spans="1:5" ht="12.75">
      <c r="A250" s="7"/>
      <c r="B250" s="7"/>
      <c r="C250" s="7"/>
      <c r="D250" s="7"/>
      <c r="E250" s="7"/>
    </row>
    <row r="251" spans="1:5" ht="12.75">
      <c r="A251" s="7"/>
      <c r="B251" s="7"/>
      <c r="C251" s="7"/>
      <c r="D251" s="7"/>
      <c r="E251" s="7"/>
    </row>
    <row r="252" spans="1:5" ht="12.75">
      <c r="A252" s="7"/>
      <c r="B252" s="7"/>
      <c r="C252" s="7"/>
      <c r="D252" s="7"/>
      <c r="E252" s="7"/>
    </row>
    <row r="253" spans="1:5" ht="12.75">
      <c r="A253" s="7"/>
      <c r="B253" s="7"/>
      <c r="C253" s="7"/>
      <c r="D253" s="7"/>
      <c r="E253" s="7"/>
    </row>
    <row r="254" spans="1:5" ht="12.75">
      <c r="A254" s="7"/>
      <c r="B254" s="7"/>
      <c r="C254" s="7"/>
      <c r="D254" s="7"/>
      <c r="E254" s="7"/>
    </row>
    <row r="255" spans="1:5" ht="12.75">
      <c r="A255" s="7"/>
      <c r="B255" s="7"/>
      <c r="C255" s="7"/>
      <c r="D255" s="7"/>
      <c r="E255" s="7"/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/>
      <c r="E257" s="7"/>
    </row>
    <row r="258" spans="1:5" ht="12.75">
      <c r="A258" s="7"/>
      <c r="B258" s="7"/>
      <c r="C258" s="7"/>
      <c r="D258" s="7"/>
      <c r="E258" s="7"/>
    </row>
  </sheetData>
  <sheetProtection/>
  <mergeCells count="19">
    <mergeCell ref="B28:C28"/>
    <mergeCell ref="B25:C25"/>
    <mergeCell ref="B24:C24"/>
    <mergeCell ref="B22:C22"/>
    <mergeCell ref="B23:C23"/>
    <mergeCell ref="C12:E12"/>
    <mergeCell ref="B26:C26"/>
    <mergeCell ref="A17:E17"/>
    <mergeCell ref="B27:C27"/>
    <mergeCell ref="C1:E1"/>
    <mergeCell ref="C5:E5"/>
    <mergeCell ref="C6:E6"/>
    <mergeCell ref="A15:E15"/>
    <mergeCell ref="C9:E9"/>
    <mergeCell ref="B2:E2"/>
    <mergeCell ref="C11:E11"/>
    <mergeCell ref="B7:E7"/>
    <mergeCell ref="B8:E8"/>
    <mergeCell ref="C10:E10"/>
  </mergeCells>
  <printOptions/>
  <pageMargins left="0.5905511811023623" right="0.1968503937007874" top="0.5905511811023623" bottom="0.3937007874015748" header="0.5118110236220472" footer="0.5118110236220472"/>
  <pageSetup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5"/>
  <sheetViews>
    <sheetView zoomScalePageLayoutView="0" workbookViewId="0" topLeftCell="A1">
      <pane xSplit="1" ySplit="9" topLeftCell="B4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IV16384"/>
    </sheetView>
  </sheetViews>
  <sheetFormatPr defaultColWidth="9.125" defaultRowHeight="12.75"/>
  <cols>
    <col min="1" max="1" width="65.50390625" style="16" customWidth="1"/>
    <col min="2" max="2" width="7.50390625" style="16" customWidth="1"/>
    <col min="3" max="3" width="17.50390625" style="16" customWidth="1"/>
    <col min="4" max="4" width="12.625" style="16" customWidth="1"/>
    <col min="5" max="5" width="15.375" style="16" customWidth="1"/>
    <col min="6" max="6" width="17.50390625" style="16" customWidth="1"/>
    <col min="7" max="7" width="14.375" style="16" customWidth="1"/>
    <col min="8" max="8" width="14.125" style="16" customWidth="1"/>
    <col min="9" max="9" width="13.50390625" style="16" customWidth="1"/>
    <col min="10" max="10" width="10.875" style="16" customWidth="1"/>
    <col min="11" max="16384" width="9.125" style="16" customWidth="1"/>
  </cols>
  <sheetData>
    <row r="1" spans="6:10" ht="13.5">
      <c r="F1" s="33"/>
      <c r="J1" s="33" t="s">
        <v>66</v>
      </c>
    </row>
    <row r="2" spans="6:10" ht="13.5">
      <c r="F2" s="33"/>
      <c r="I2" s="211" t="s">
        <v>164</v>
      </c>
      <c r="J2" s="211"/>
    </row>
    <row r="3" spans="1:10" ht="13.5">
      <c r="A3" s="177" t="s">
        <v>67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5" customHeight="1">
      <c r="A4" s="177" t="s">
        <v>174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4" ht="13.5">
      <c r="A5" s="26"/>
      <c r="B5" s="26"/>
      <c r="C5" s="26"/>
      <c r="D5" s="26"/>
    </row>
    <row r="6" spans="1:10" ht="15" customHeight="1">
      <c r="A6" s="196" t="s">
        <v>15</v>
      </c>
      <c r="B6" s="196" t="s">
        <v>68</v>
      </c>
      <c r="C6" s="196" t="s">
        <v>81</v>
      </c>
      <c r="D6" s="212" t="s">
        <v>69</v>
      </c>
      <c r="E6" s="213"/>
      <c r="F6" s="213"/>
      <c r="G6" s="213"/>
      <c r="H6" s="213"/>
      <c r="I6" s="213"/>
      <c r="J6" s="214"/>
    </row>
    <row r="7" spans="1:10" ht="13.5">
      <c r="A7" s="196"/>
      <c r="B7" s="196"/>
      <c r="C7" s="196"/>
      <c r="D7" s="196" t="s">
        <v>16</v>
      </c>
      <c r="E7" s="200" t="s">
        <v>70</v>
      </c>
      <c r="F7" s="200"/>
      <c r="G7" s="200"/>
      <c r="H7" s="200"/>
      <c r="I7" s="200"/>
      <c r="J7" s="200"/>
    </row>
    <row r="8" spans="1:10" ht="87.75" customHeight="1">
      <c r="A8" s="196"/>
      <c r="B8" s="196"/>
      <c r="C8" s="196"/>
      <c r="D8" s="196"/>
      <c r="E8" s="196" t="s">
        <v>71</v>
      </c>
      <c r="F8" s="196" t="s">
        <v>72</v>
      </c>
      <c r="G8" s="196" t="s">
        <v>73</v>
      </c>
      <c r="H8" s="196" t="s">
        <v>74</v>
      </c>
      <c r="I8" s="196" t="s">
        <v>75</v>
      </c>
      <c r="J8" s="196"/>
    </row>
    <row r="9" spans="1:10" ht="29.25" customHeight="1">
      <c r="A9" s="196"/>
      <c r="B9" s="196"/>
      <c r="C9" s="196"/>
      <c r="D9" s="196"/>
      <c r="E9" s="196"/>
      <c r="F9" s="196"/>
      <c r="G9" s="196"/>
      <c r="H9" s="196"/>
      <c r="I9" s="10" t="s">
        <v>76</v>
      </c>
      <c r="J9" s="10" t="s">
        <v>77</v>
      </c>
    </row>
    <row r="10" spans="1:10" ht="13.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s="35" customFormat="1" ht="13.5">
      <c r="A11" s="12" t="s">
        <v>78</v>
      </c>
      <c r="B11" s="12"/>
      <c r="C11" s="11" t="s">
        <v>17</v>
      </c>
      <c r="D11" s="48">
        <f>E11+I11+F11</f>
        <v>24359900</v>
      </c>
      <c r="E11" s="47">
        <f>SUM(E12:E30)</f>
        <v>19294000</v>
      </c>
      <c r="F11" s="47">
        <f>F20</f>
        <v>2541100</v>
      </c>
      <c r="G11" s="34"/>
      <c r="H11" s="34"/>
      <c r="I11" s="47">
        <f>SUM(I14)</f>
        <v>2524800</v>
      </c>
      <c r="J11" s="34"/>
    </row>
    <row r="12" spans="1:10" ht="13.5">
      <c r="A12" s="5" t="s">
        <v>82</v>
      </c>
      <c r="B12" s="5">
        <v>110</v>
      </c>
      <c r="C12" s="10"/>
      <c r="D12" s="5"/>
      <c r="E12" s="17"/>
      <c r="F12" s="17"/>
      <c r="G12" s="17"/>
      <c r="H12" s="17"/>
      <c r="I12" s="17"/>
      <c r="J12" s="17"/>
    </row>
    <row r="13" spans="1:10" ht="13.5">
      <c r="A13" s="5"/>
      <c r="B13" s="5"/>
      <c r="C13" s="10"/>
      <c r="D13" s="5"/>
      <c r="E13" s="17"/>
      <c r="F13" s="17"/>
      <c r="G13" s="17"/>
      <c r="H13" s="17"/>
      <c r="I13" s="17"/>
      <c r="J13" s="17"/>
    </row>
    <row r="14" spans="1:10" ht="34.5" customHeight="1">
      <c r="A14" s="5" t="s">
        <v>84</v>
      </c>
      <c r="B14" s="5">
        <v>120</v>
      </c>
      <c r="C14" s="46">
        <v>130</v>
      </c>
      <c r="D14" s="44"/>
      <c r="E14" s="17"/>
      <c r="F14" s="17"/>
      <c r="G14" s="17"/>
      <c r="H14" s="17"/>
      <c r="I14" s="45">
        <v>2524800</v>
      </c>
      <c r="J14" s="17"/>
    </row>
    <row r="15" spans="1:10" ht="13.5">
      <c r="A15" s="5"/>
      <c r="B15" s="5"/>
      <c r="C15" s="10"/>
      <c r="D15" s="5"/>
      <c r="E15" s="17"/>
      <c r="F15" s="17"/>
      <c r="G15" s="17"/>
      <c r="H15" s="17"/>
      <c r="I15" s="17"/>
      <c r="J15" s="17"/>
    </row>
    <row r="16" spans="1:10" ht="27">
      <c r="A16" s="5" t="s">
        <v>85</v>
      </c>
      <c r="B16" s="5">
        <v>130</v>
      </c>
      <c r="C16" s="10"/>
      <c r="D16" s="5"/>
      <c r="E16" s="17"/>
      <c r="F16" s="17"/>
      <c r="G16" s="17"/>
      <c r="H16" s="17"/>
      <c r="I16" s="17"/>
      <c r="J16" s="17"/>
    </row>
    <row r="17" spans="1:10" ht="13.5">
      <c r="A17" s="5"/>
      <c r="B17" s="5"/>
      <c r="C17" s="10"/>
      <c r="D17" s="5"/>
      <c r="E17" s="17"/>
      <c r="F17" s="17"/>
      <c r="G17" s="17"/>
      <c r="H17" s="17"/>
      <c r="I17" s="17"/>
      <c r="J17" s="17"/>
    </row>
    <row r="18" spans="1:10" ht="13.5">
      <c r="A18" s="5" t="s">
        <v>86</v>
      </c>
      <c r="B18" s="5">
        <v>140</v>
      </c>
      <c r="C18" s="10"/>
      <c r="D18" s="5"/>
      <c r="E18" s="17"/>
      <c r="F18" s="17"/>
      <c r="G18" s="17"/>
      <c r="H18" s="17"/>
      <c r="I18" s="17"/>
      <c r="J18" s="17"/>
    </row>
    <row r="19" spans="1:10" ht="30" customHeight="1">
      <c r="A19" s="5" t="s">
        <v>87</v>
      </c>
      <c r="B19" s="5">
        <v>141</v>
      </c>
      <c r="C19" s="10">
        <v>130</v>
      </c>
      <c r="D19" s="44">
        <f>E19</f>
        <v>19294000</v>
      </c>
      <c r="E19" s="45">
        <v>19294000</v>
      </c>
      <c r="F19" s="17"/>
      <c r="G19" s="17"/>
      <c r="H19" s="17"/>
      <c r="I19" s="17"/>
      <c r="J19" s="17"/>
    </row>
    <row r="20" spans="1:10" ht="13.5">
      <c r="A20" s="5" t="s">
        <v>83</v>
      </c>
      <c r="B20" s="5">
        <v>142</v>
      </c>
      <c r="C20" s="10">
        <v>180</v>
      </c>
      <c r="D20" s="44">
        <f>F20</f>
        <v>2541100</v>
      </c>
      <c r="E20" s="45"/>
      <c r="F20" s="45">
        <v>2541100</v>
      </c>
      <c r="G20" s="17"/>
      <c r="H20" s="17"/>
      <c r="I20" s="17"/>
      <c r="J20" s="17"/>
    </row>
    <row r="21" spans="1:10" ht="27">
      <c r="A21" s="5" t="s">
        <v>175</v>
      </c>
      <c r="B21" s="5"/>
      <c r="C21" s="10">
        <v>180</v>
      </c>
      <c r="D21" s="44">
        <f>F21</f>
        <v>1794500</v>
      </c>
      <c r="E21" s="45"/>
      <c r="F21" s="45">
        <v>1794500</v>
      </c>
      <c r="G21" s="17"/>
      <c r="H21" s="17"/>
      <c r="I21" s="17"/>
      <c r="J21" s="17"/>
    </row>
    <row r="22" spans="1:10" ht="13.5">
      <c r="A22" s="5" t="s">
        <v>176</v>
      </c>
      <c r="B22" s="5"/>
      <c r="C22" s="10">
        <v>180</v>
      </c>
      <c r="D22" s="44">
        <f>F22</f>
        <v>593000</v>
      </c>
      <c r="E22" s="45"/>
      <c r="F22" s="45">
        <v>593000</v>
      </c>
      <c r="G22" s="17"/>
      <c r="H22" s="17"/>
      <c r="I22" s="17"/>
      <c r="J22" s="17"/>
    </row>
    <row r="23" spans="1:10" ht="27">
      <c r="A23" s="5" t="s">
        <v>177</v>
      </c>
      <c r="B23" s="5"/>
      <c r="C23" s="10">
        <v>180</v>
      </c>
      <c r="D23" s="44">
        <f>F23</f>
        <v>43200</v>
      </c>
      <c r="E23" s="45"/>
      <c r="F23" s="45">
        <v>43200</v>
      </c>
      <c r="G23" s="17"/>
      <c r="H23" s="17"/>
      <c r="I23" s="17"/>
      <c r="J23" s="17"/>
    </row>
    <row r="24" spans="1:10" ht="27">
      <c r="A24" s="5" t="s">
        <v>178</v>
      </c>
      <c r="B24" s="5"/>
      <c r="C24" s="10">
        <v>180</v>
      </c>
      <c r="D24" s="44">
        <f>F24</f>
        <v>110400</v>
      </c>
      <c r="E24" s="17"/>
      <c r="F24" s="17">
        <v>110400</v>
      </c>
      <c r="G24" s="17"/>
      <c r="H24" s="17"/>
      <c r="I24" s="17"/>
      <c r="J24" s="17"/>
    </row>
    <row r="25" spans="1:10" ht="13.5">
      <c r="A25" s="5" t="s">
        <v>90</v>
      </c>
      <c r="B25" s="5">
        <v>143</v>
      </c>
      <c r="C25" s="10"/>
      <c r="G25" s="17"/>
      <c r="H25" s="17"/>
      <c r="I25" s="17"/>
      <c r="J25" s="17"/>
    </row>
    <row r="26" spans="1:10" ht="13.5">
      <c r="A26" s="5"/>
      <c r="B26" s="5"/>
      <c r="C26" s="10"/>
      <c r="D26" s="5"/>
      <c r="E26" s="17"/>
      <c r="F26" s="17"/>
      <c r="G26" s="17"/>
      <c r="H26" s="17"/>
      <c r="I26" s="17"/>
      <c r="J26" s="17"/>
    </row>
    <row r="27" spans="1:10" ht="13.5">
      <c r="A27" s="5" t="s">
        <v>163</v>
      </c>
      <c r="B27" s="5">
        <v>150</v>
      </c>
      <c r="C27" s="10"/>
      <c r="D27" s="44"/>
      <c r="E27" s="45"/>
      <c r="F27" s="17"/>
      <c r="G27" s="17"/>
      <c r="H27" s="17"/>
      <c r="I27" s="17"/>
      <c r="J27" s="17"/>
    </row>
    <row r="28" spans="1:10" ht="13.5">
      <c r="A28" s="5"/>
      <c r="B28" s="5"/>
      <c r="C28" s="10"/>
      <c r="D28" s="5"/>
      <c r="E28" s="17"/>
      <c r="F28" s="17"/>
      <c r="G28" s="17"/>
      <c r="H28" s="17"/>
      <c r="I28" s="17"/>
      <c r="J28" s="17"/>
    </row>
    <row r="29" spans="1:10" ht="13.5">
      <c r="A29" s="5" t="s">
        <v>79</v>
      </c>
      <c r="B29" s="5">
        <v>160</v>
      </c>
      <c r="C29" s="10" t="s">
        <v>17</v>
      </c>
      <c r="D29" s="5"/>
      <c r="E29" s="17"/>
      <c r="F29" s="17"/>
      <c r="G29" s="17"/>
      <c r="H29" s="17"/>
      <c r="I29" s="17"/>
      <c r="J29" s="17"/>
    </row>
    <row r="30" spans="1:10" ht="13.5">
      <c r="A30" s="5"/>
      <c r="B30" s="5"/>
      <c r="C30" s="10"/>
      <c r="D30" s="5"/>
      <c r="E30" s="17"/>
      <c r="F30" s="17"/>
      <c r="G30" s="17"/>
      <c r="H30" s="17"/>
      <c r="I30" s="17"/>
      <c r="J30" s="17"/>
    </row>
    <row r="31" spans="1:10" s="35" customFormat="1" ht="13.5">
      <c r="A31" s="12" t="s">
        <v>88</v>
      </c>
      <c r="B31" s="12"/>
      <c r="C31" s="11" t="s">
        <v>17</v>
      </c>
      <c r="D31" s="48">
        <f>E31+F31+G31+H31+I31</f>
        <v>24359900</v>
      </c>
      <c r="E31" s="47">
        <f>E33+E34+E35+E54</f>
        <v>19294000</v>
      </c>
      <c r="F31" s="47">
        <f>F33+F34+F35+F54</f>
        <v>2541100</v>
      </c>
      <c r="G31" s="34"/>
      <c r="H31" s="34"/>
      <c r="I31" s="47">
        <f>I33+I34+I35+I54</f>
        <v>2524800</v>
      </c>
      <c r="J31" s="34"/>
    </row>
    <row r="32" spans="1:10" s="35" customFormat="1" ht="13.5">
      <c r="A32" s="40" t="s">
        <v>80</v>
      </c>
      <c r="B32" s="40">
        <v>210</v>
      </c>
      <c r="C32" s="41"/>
      <c r="D32" s="12"/>
      <c r="E32" s="34"/>
      <c r="F32" s="34"/>
      <c r="G32" s="34"/>
      <c r="H32" s="34"/>
      <c r="I32" s="34"/>
      <c r="J32" s="34"/>
    </row>
    <row r="33" spans="1:10" ht="13.5">
      <c r="A33" s="5" t="s">
        <v>149</v>
      </c>
      <c r="B33" s="5">
        <v>211</v>
      </c>
      <c r="C33" s="14">
        <v>111</v>
      </c>
      <c r="D33" s="44">
        <f>E33+I33</f>
        <v>11763900</v>
      </c>
      <c r="E33" s="71">
        <v>11513600</v>
      </c>
      <c r="F33" s="72"/>
      <c r="G33" s="17"/>
      <c r="H33" s="17"/>
      <c r="I33" s="71">
        <v>250300</v>
      </c>
      <c r="J33" s="17"/>
    </row>
    <row r="34" spans="1:10" ht="13.5">
      <c r="A34" s="15" t="s">
        <v>89</v>
      </c>
      <c r="B34" s="5">
        <v>212</v>
      </c>
      <c r="C34" s="14">
        <v>112</v>
      </c>
      <c r="D34" s="44">
        <f>E34+I34</f>
        <v>1200</v>
      </c>
      <c r="E34" s="72"/>
      <c r="F34" s="72"/>
      <c r="G34" s="17"/>
      <c r="H34" s="17"/>
      <c r="I34" s="71">
        <v>1200</v>
      </c>
      <c r="J34" s="17"/>
    </row>
    <row r="35" spans="1:10" ht="13.5">
      <c r="A35" s="5" t="s">
        <v>148</v>
      </c>
      <c r="B35" s="5">
        <v>213</v>
      </c>
      <c r="C35" s="14">
        <v>119</v>
      </c>
      <c r="D35" s="44">
        <f>E35+I35</f>
        <v>3552700</v>
      </c>
      <c r="E35" s="71">
        <v>3477100</v>
      </c>
      <c r="F35" s="72"/>
      <c r="G35" s="17"/>
      <c r="H35" s="17"/>
      <c r="I35" s="71">
        <v>75600</v>
      </c>
      <c r="J35" s="17"/>
    </row>
    <row r="36" spans="1:10" s="35" customFormat="1" ht="13.5">
      <c r="A36" s="12" t="s">
        <v>91</v>
      </c>
      <c r="B36" s="12">
        <v>220</v>
      </c>
      <c r="C36" s="41"/>
      <c r="D36" s="12"/>
      <c r="E36" s="73"/>
      <c r="F36" s="73"/>
      <c r="G36" s="34"/>
      <c r="H36" s="34"/>
      <c r="I36" s="34"/>
      <c r="J36" s="34"/>
    </row>
    <row r="37" spans="1:10" ht="13.5">
      <c r="A37" s="5" t="s">
        <v>151</v>
      </c>
      <c r="B37" s="5">
        <v>221</v>
      </c>
      <c r="C37" s="14"/>
      <c r="D37" s="5"/>
      <c r="E37" s="72"/>
      <c r="F37" s="72"/>
      <c r="G37" s="17"/>
      <c r="H37" s="17"/>
      <c r="I37" s="17"/>
      <c r="J37" s="17"/>
    </row>
    <row r="38" spans="1:10" ht="13.5">
      <c r="A38" s="5"/>
      <c r="B38" s="5"/>
      <c r="C38" s="14"/>
      <c r="D38" s="5"/>
      <c r="E38" s="72"/>
      <c r="F38" s="72"/>
      <c r="G38" s="17"/>
      <c r="H38" s="17"/>
      <c r="I38" s="17"/>
      <c r="J38" s="17"/>
    </row>
    <row r="39" spans="1:10" s="35" customFormat="1" ht="13.5">
      <c r="A39" s="12" t="s">
        <v>152</v>
      </c>
      <c r="B39" s="12">
        <v>230</v>
      </c>
      <c r="C39" s="41"/>
      <c r="D39" s="12"/>
      <c r="E39" s="73"/>
      <c r="F39" s="73"/>
      <c r="G39" s="34"/>
      <c r="H39" s="34"/>
      <c r="I39" s="34"/>
      <c r="J39" s="34"/>
    </row>
    <row r="40" spans="1:10" s="35" customFormat="1" ht="13.5">
      <c r="A40" s="12" t="s">
        <v>92</v>
      </c>
      <c r="B40" s="12">
        <v>240</v>
      </c>
      <c r="C40" s="41"/>
      <c r="D40" s="12"/>
      <c r="E40" s="73"/>
      <c r="F40" s="73"/>
      <c r="G40" s="34"/>
      <c r="H40" s="34"/>
      <c r="I40" s="34"/>
      <c r="J40" s="34"/>
    </row>
    <row r="41" spans="1:10" ht="27">
      <c r="A41" s="5" t="s">
        <v>153</v>
      </c>
      <c r="B41" s="5">
        <v>241</v>
      </c>
      <c r="C41" s="14"/>
      <c r="D41" s="5"/>
      <c r="E41" s="72"/>
      <c r="F41" s="72"/>
      <c r="G41" s="17"/>
      <c r="H41" s="17"/>
      <c r="I41" s="17"/>
      <c r="J41" s="17"/>
    </row>
    <row r="42" spans="1:10" ht="27">
      <c r="A42" s="5" t="s">
        <v>154</v>
      </c>
      <c r="B42" s="5">
        <v>242</v>
      </c>
      <c r="C42" s="14"/>
      <c r="D42" s="5"/>
      <c r="E42" s="72"/>
      <c r="F42" s="72"/>
      <c r="G42" s="17"/>
      <c r="H42" s="17"/>
      <c r="I42" s="17"/>
      <c r="J42" s="17"/>
    </row>
    <row r="43" spans="1:10" s="35" customFormat="1" ht="27">
      <c r="A43" s="12" t="s">
        <v>93</v>
      </c>
      <c r="B43" s="12">
        <v>250</v>
      </c>
      <c r="C43" s="41"/>
      <c r="D43" s="12"/>
      <c r="E43" s="73"/>
      <c r="F43" s="73"/>
      <c r="G43" s="34"/>
      <c r="H43" s="34"/>
      <c r="I43" s="34"/>
      <c r="J43" s="34"/>
    </row>
    <row r="44" spans="1:10" s="35" customFormat="1" ht="13.5">
      <c r="A44" s="5" t="s">
        <v>155</v>
      </c>
      <c r="B44" s="5">
        <v>251</v>
      </c>
      <c r="C44" s="34"/>
      <c r="D44" s="34"/>
      <c r="E44" s="73"/>
      <c r="F44" s="73"/>
      <c r="G44" s="34"/>
      <c r="H44" s="34"/>
      <c r="I44" s="34"/>
      <c r="J44" s="34"/>
    </row>
    <row r="45" spans="1:10" s="35" customFormat="1" ht="13.5">
      <c r="A45" s="5" t="s">
        <v>156</v>
      </c>
      <c r="B45" s="5">
        <v>252</v>
      </c>
      <c r="C45" s="34"/>
      <c r="D45" s="34"/>
      <c r="E45" s="73"/>
      <c r="F45" s="73"/>
      <c r="G45" s="34"/>
      <c r="H45" s="34"/>
      <c r="I45" s="34"/>
      <c r="J45" s="34"/>
    </row>
    <row r="46" spans="1:10" s="35" customFormat="1" ht="13.5">
      <c r="A46" s="5" t="s">
        <v>157</v>
      </c>
      <c r="B46" s="5">
        <v>253</v>
      </c>
      <c r="C46" s="34"/>
      <c r="D46" s="34"/>
      <c r="E46" s="73"/>
      <c r="F46" s="73"/>
      <c r="G46" s="34"/>
      <c r="H46" s="34"/>
      <c r="I46" s="34"/>
      <c r="J46" s="34"/>
    </row>
    <row r="47" spans="1:10" s="35" customFormat="1" ht="13.5">
      <c r="A47" s="5" t="s">
        <v>158</v>
      </c>
      <c r="B47" s="5">
        <v>254</v>
      </c>
      <c r="C47" s="34"/>
      <c r="D47" s="34"/>
      <c r="E47" s="73"/>
      <c r="F47" s="73"/>
      <c r="G47" s="34"/>
      <c r="H47" s="34"/>
      <c r="I47" s="34"/>
      <c r="J47" s="34"/>
    </row>
    <row r="48" spans="1:10" s="35" customFormat="1" ht="13.5">
      <c r="A48" s="5" t="s">
        <v>159</v>
      </c>
      <c r="B48" s="5">
        <v>255</v>
      </c>
      <c r="C48" s="34"/>
      <c r="D48" s="34"/>
      <c r="E48" s="73"/>
      <c r="F48" s="73"/>
      <c r="G48" s="34"/>
      <c r="H48" s="34"/>
      <c r="I48" s="34"/>
      <c r="J48" s="34"/>
    </row>
    <row r="49" spans="1:10" s="35" customFormat="1" ht="13.5">
      <c r="A49" s="5" t="s">
        <v>160</v>
      </c>
      <c r="B49" s="5">
        <v>256</v>
      </c>
      <c r="C49" s="34"/>
      <c r="D49" s="34"/>
      <c r="E49" s="73"/>
      <c r="F49" s="73"/>
      <c r="G49" s="34"/>
      <c r="H49" s="34"/>
      <c r="I49" s="34"/>
      <c r="J49" s="34"/>
    </row>
    <row r="50" spans="1:10" s="35" customFormat="1" ht="13.5">
      <c r="A50" s="5" t="s">
        <v>165</v>
      </c>
      <c r="B50" s="5">
        <v>257</v>
      </c>
      <c r="C50" s="34"/>
      <c r="D50" s="34"/>
      <c r="E50" s="73"/>
      <c r="F50" s="73"/>
      <c r="G50" s="34"/>
      <c r="H50" s="34"/>
      <c r="I50" s="34"/>
      <c r="J50" s="17"/>
    </row>
    <row r="51" spans="1:10" s="35" customFormat="1" ht="13.5">
      <c r="A51" s="5" t="s">
        <v>161</v>
      </c>
      <c r="B51" s="5">
        <v>258</v>
      </c>
      <c r="C51" s="34"/>
      <c r="D51" s="34"/>
      <c r="E51" s="73"/>
      <c r="F51" s="73"/>
      <c r="G51" s="34"/>
      <c r="H51" s="34"/>
      <c r="I51" s="34"/>
      <c r="J51" s="34"/>
    </row>
    <row r="52" spans="1:10" s="35" customFormat="1" ht="13.5">
      <c r="A52" s="5" t="s">
        <v>162</v>
      </c>
      <c r="B52" s="5">
        <v>259</v>
      </c>
      <c r="C52" s="34"/>
      <c r="D52" s="34"/>
      <c r="E52" s="73"/>
      <c r="F52" s="73"/>
      <c r="G52" s="34"/>
      <c r="H52" s="34"/>
      <c r="I52" s="34"/>
      <c r="J52" s="17"/>
    </row>
    <row r="53" spans="1:10" s="35" customFormat="1" ht="13.5">
      <c r="A53" s="5"/>
      <c r="B53" s="5"/>
      <c r="C53" s="41"/>
      <c r="D53" s="12"/>
      <c r="E53" s="73"/>
      <c r="F53" s="73"/>
      <c r="G53" s="34"/>
      <c r="H53" s="34"/>
      <c r="I53" s="34"/>
      <c r="J53" s="34"/>
    </row>
    <row r="54" spans="1:10" s="35" customFormat="1" ht="13.5">
      <c r="A54" s="12" t="s">
        <v>94</v>
      </c>
      <c r="B54" s="12">
        <v>260</v>
      </c>
      <c r="C54" s="41" t="s">
        <v>17</v>
      </c>
      <c r="D54" s="48">
        <f>E54+F54+G54+H54+I54</f>
        <v>9042100</v>
      </c>
      <c r="E54" s="74">
        <f>SUM(E55:E67)</f>
        <v>4303300</v>
      </c>
      <c r="F54" s="74">
        <f>SUM(F55:F67)</f>
        <v>2541100</v>
      </c>
      <c r="G54" s="34"/>
      <c r="H54" s="34"/>
      <c r="I54" s="47">
        <f>SUM(I55:I67)</f>
        <v>2197700</v>
      </c>
      <c r="J54" s="34"/>
    </row>
    <row r="55" spans="1:10" ht="13.5">
      <c r="A55" s="5" t="s">
        <v>155</v>
      </c>
      <c r="B55" s="5">
        <v>261</v>
      </c>
      <c r="C55" s="14">
        <v>242</v>
      </c>
      <c r="D55" s="44">
        <f>E55+F55+G55+H55+I55+J55</f>
        <v>112700</v>
      </c>
      <c r="E55" s="71">
        <v>97000</v>
      </c>
      <c r="F55" s="74"/>
      <c r="G55" s="47"/>
      <c r="H55" s="47"/>
      <c r="I55" s="71">
        <v>15700</v>
      </c>
      <c r="J55" s="45"/>
    </row>
    <row r="56" spans="1:10" ht="13.5">
      <c r="A56" s="5" t="s">
        <v>156</v>
      </c>
      <c r="B56" s="5">
        <v>262</v>
      </c>
      <c r="C56" s="14">
        <v>244</v>
      </c>
      <c r="D56" s="44">
        <f aca="true" t="shared" si="0" ref="D56:D66">E56+F56+G56+H56+I56+J56</f>
        <v>340820</v>
      </c>
      <c r="E56" s="71">
        <f>291520+200</f>
        <v>291720</v>
      </c>
      <c r="F56" s="71">
        <v>19000</v>
      </c>
      <c r="G56" s="47"/>
      <c r="H56" s="47"/>
      <c r="I56" s="71">
        <v>30100</v>
      </c>
      <c r="J56" s="45"/>
    </row>
    <row r="57" spans="1:10" ht="13.5">
      <c r="A57" s="5" t="s">
        <v>157</v>
      </c>
      <c r="B57" s="5">
        <v>263</v>
      </c>
      <c r="C57" s="14">
        <v>244</v>
      </c>
      <c r="D57" s="44">
        <f t="shared" si="0"/>
        <v>1198200</v>
      </c>
      <c r="E57" s="71">
        <v>1129100</v>
      </c>
      <c r="F57" s="71"/>
      <c r="G57" s="45"/>
      <c r="H57" s="45"/>
      <c r="I57" s="71">
        <v>69100</v>
      </c>
      <c r="J57" s="45"/>
    </row>
    <row r="58" spans="1:10" ht="13.5">
      <c r="A58" s="5" t="s">
        <v>158</v>
      </c>
      <c r="B58" s="5">
        <v>264</v>
      </c>
      <c r="C58" s="14"/>
      <c r="D58" s="44">
        <f t="shared" si="0"/>
        <v>0</v>
      </c>
      <c r="E58" s="71"/>
      <c r="F58" s="71"/>
      <c r="G58" s="45"/>
      <c r="H58" s="45"/>
      <c r="I58" s="71"/>
      <c r="J58" s="45"/>
    </row>
    <row r="59" spans="1:10" ht="13.5">
      <c r="A59" s="5" t="s">
        <v>159</v>
      </c>
      <c r="B59" s="5">
        <v>265</v>
      </c>
      <c r="C59" s="14">
        <v>242</v>
      </c>
      <c r="D59" s="44">
        <f t="shared" si="0"/>
        <v>52100</v>
      </c>
      <c r="E59" s="71">
        <v>52100</v>
      </c>
      <c r="F59" s="71"/>
      <c r="G59" s="45"/>
      <c r="H59" s="45"/>
      <c r="I59" s="71"/>
      <c r="J59" s="45"/>
    </row>
    <row r="60" spans="1:10" ht="13.5">
      <c r="A60" s="5" t="s">
        <v>159</v>
      </c>
      <c r="B60" s="5">
        <v>265</v>
      </c>
      <c r="C60" s="14">
        <v>244</v>
      </c>
      <c r="D60" s="44">
        <f>E60+F60+G60+H60+I60+J60</f>
        <v>1836400</v>
      </c>
      <c r="E60" s="71">
        <v>491900</v>
      </c>
      <c r="F60" s="71">
        <v>1239500</v>
      </c>
      <c r="G60" s="45"/>
      <c r="H60" s="45"/>
      <c r="I60" s="71">
        <v>105000</v>
      </c>
      <c r="J60" s="45"/>
    </row>
    <row r="61" spans="1:10" ht="13.5">
      <c r="A61" s="5" t="s">
        <v>160</v>
      </c>
      <c r="B61" s="5">
        <v>266</v>
      </c>
      <c r="C61" s="14">
        <v>242</v>
      </c>
      <c r="D61" s="44">
        <f t="shared" si="0"/>
        <v>222600</v>
      </c>
      <c r="E61" s="71">
        <v>162400</v>
      </c>
      <c r="F61" s="71"/>
      <c r="G61" s="45"/>
      <c r="H61" s="45"/>
      <c r="I61" s="71">
        <v>60200</v>
      </c>
      <c r="J61" s="45"/>
    </row>
    <row r="62" spans="1:10" ht="13.5">
      <c r="A62" s="5" t="s">
        <v>160</v>
      </c>
      <c r="B62" s="5">
        <v>266</v>
      </c>
      <c r="C62" s="14">
        <v>244</v>
      </c>
      <c r="D62" s="44">
        <f>E62+F62+G62+H62+I62+J62</f>
        <v>2553880.6</v>
      </c>
      <c r="E62" s="71">
        <v>1176840.6</v>
      </c>
      <c r="F62" s="71">
        <v>586240</v>
      </c>
      <c r="G62" s="45"/>
      <c r="H62" s="45"/>
      <c r="I62" s="71">
        <v>790800</v>
      </c>
      <c r="J62" s="45"/>
    </row>
    <row r="63" spans="1:10" ht="13.5">
      <c r="A63" s="5" t="s">
        <v>165</v>
      </c>
      <c r="B63" s="5">
        <v>267</v>
      </c>
      <c r="C63" s="14">
        <v>244</v>
      </c>
      <c r="D63" s="44">
        <f t="shared" si="0"/>
        <v>469839.5</v>
      </c>
      <c r="E63" s="71">
        <v>282539.5</v>
      </c>
      <c r="F63" s="71">
        <v>24200</v>
      </c>
      <c r="G63" s="45"/>
      <c r="H63" s="45"/>
      <c r="I63" s="71">
        <v>163100</v>
      </c>
      <c r="J63" s="45"/>
    </row>
    <row r="64" spans="1:10" ht="13.5">
      <c r="A64" s="5" t="s">
        <v>161</v>
      </c>
      <c r="B64" s="5">
        <v>268</v>
      </c>
      <c r="C64" s="14">
        <v>242</v>
      </c>
      <c r="D64" s="44">
        <f t="shared" si="0"/>
        <v>27400</v>
      </c>
      <c r="E64" s="71"/>
      <c r="F64" s="71">
        <v>27400</v>
      </c>
      <c r="G64" s="45"/>
      <c r="H64" s="45"/>
      <c r="I64" s="71"/>
      <c r="J64" s="45"/>
    </row>
    <row r="65" spans="1:10" ht="13.5">
      <c r="A65" s="5" t="s">
        <v>161</v>
      </c>
      <c r="B65" s="5">
        <v>268</v>
      </c>
      <c r="C65" s="14">
        <v>244</v>
      </c>
      <c r="D65" s="44">
        <f>E65+F65+G65+H65+I65+J65</f>
        <v>647600</v>
      </c>
      <c r="E65" s="71"/>
      <c r="F65" s="71">
        <v>527600</v>
      </c>
      <c r="G65" s="45"/>
      <c r="H65" s="45"/>
      <c r="I65" s="71">
        <v>120000</v>
      </c>
      <c r="J65" s="45"/>
    </row>
    <row r="66" spans="1:10" ht="13.5">
      <c r="A66" s="5" t="s">
        <v>162</v>
      </c>
      <c r="B66" s="5">
        <v>269</v>
      </c>
      <c r="C66" s="14">
        <v>242</v>
      </c>
      <c r="D66" s="44">
        <f t="shared" si="0"/>
        <v>32523</v>
      </c>
      <c r="E66" s="71">
        <v>14528</v>
      </c>
      <c r="F66" s="71"/>
      <c r="G66" s="45"/>
      <c r="H66" s="45"/>
      <c r="I66" s="71">
        <v>17995</v>
      </c>
      <c r="J66" s="45"/>
    </row>
    <row r="67" spans="1:10" ht="13.5">
      <c r="A67" s="5" t="s">
        <v>162</v>
      </c>
      <c r="B67" s="5">
        <v>269</v>
      </c>
      <c r="C67" s="14">
        <v>244</v>
      </c>
      <c r="D67" s="44">
        <f>E67+F67+G67+H67+I67+J67</f>
        <v>1548036.9</v>
      </c>
      <c r="E67" s="71">
        <f>605171.9</f>
        <v>605171.9</v>
      </c>
      <c r="F67" s="71">
        <v>117160</v>
      </c>
      <c r="G67" s="45"/>
      <c r="H67" s="45"/>
      <c r="I67" s="71">
        <v>825705</v>
      </c>
      <c r="J67" s="45"/>
    </row>
    <row r="68" spans="1:10" ht="13.5">
      <c r="A68" s="5"/>
      <c r="B68" s="5"/>
      <c r="C68" s="14"/>
      <c r="D68" s="5"/>
      <c r="E68" s="72"/>
      <c r="F68" s="72"/>
      <c r="G68" s="17"/>
      <c r="H68" s="17"/>
      <c r="I68" s="17"/>
      <c r="J68" s="17"/>
    </row>
    <row r="69" spans="1:10" s="35" customFormat="1" ht="13.5">
      <c r="A69" s="12" t="s">
        <v>96</v>
      </c>
      <c r="B69" s="12">
        <v>300</v>
      </c>
      <c r="C69" s="41"/>
      <c r="D69" s="12"/>
      <c r="E69" s="73"/>
      <c r="F69" s="73"/>
      <c r="G69" s="34"/>
      <c r="H69" s="34"/>
      <c r="I69" s="34"/>
      <c r="J69" s="34"/>
    </row>
    <row r="70" spans="1:10" ht="13.5">
      <c r="A70" s="5" t="s">
        <v>95</v>
      </c>
      <c r="B70" s="5">
        <v>310</v>
      </c>
      <c r="C70" s="14"/>
      <c r="D70" s="5"/>
      <c r="E70" s="72"/>
      <c r="F70" s="72"/>
      <c r="G70" s="17"/>
      <c r="H70" s="17"/>
      <c r="I70" s="17"/>
      <c r="J70" s="17"/>
    </row>
    <row r="71" spans="1:10" ht="13.5">
      <c r="A71" s="5" t="s">
        <v>97</v>
      </c>
      <c r="B71" s="5">
        <v>320</v>
      </c>
      <c r="C71" s="14"/>
      <c r="D71" s="5"/>
      <c r="E71" s="72"/>
      <c r="F71" s="72"/>
      <c r="G71" s="17"/>
      <c r="H71" s="17"/>
      <c r="I71" s="17"/>
      <c r="J71" s="17"/>
    </row>
    <row r="72" spans="1:10" s="35" customFormat="1" ht="13.5">
      <c r="A72" s="12" t="s">
        <v>98</v>
      </c>
      <c r="B72" s="12">
        <v>400</v>
      </c>
      <c r="C72" s="41"/>
      <c r="D72" s="12"/>
      <c r="E72" s="73"/>
      <c r="F72" s="73"/>
      <c r="G72" s="34"/>
      <c r="H72" s="34"/>
      <c r="I72" s="34"/>
      <c r="J72" s="34"/>
    </row>
    <row r="73" spans="1:10" ht="13.5">
      <c r="A73" s="5" t="s">
        <v>99</v>
      </c>
      <c r="B73" s="5">
        <v>410</v>
      </c>
      <c r="C73" s="14"/>
      <c r="D73" s="5"/>
      <c r="E73" s="72"/>
      <c r="F73" s="72"/>
      <c r="G73" s="17"/>
      <c r="H73" s="17"/>
      <c r="I73" s="17"/>
      <c r="J73" s="17"/>
    </row>
    <row r="74" spans="1:10" ht="13.5">
      <c r="A74" s="5" t="s">
        <v>100</v>
      </c>
      <c r="B74" s="5">
        <v>420</v>
      </c>
      <c r="C74" s="14"/>
      <c r="D74" s="5"/>
      <c r="E74" s="72"/>
      <c r="F74" s="72"/>
      <c r="G74" s="17"/>
      <c r="H74" s="17"/>
      <c r="I74" s="17"/>
      <c r="J74" s="17"/>
    </row>
    <row r="75" spans="1:10" ht="13.5">
      <c r="A75" s="5" t="s">
        <v>101</v>
      </c>
      <c r="B75" s="5">
        <v>500</v>
      </c>
      <c r="C75" s="10" t="s">
        <v>17</v>
      </c>
      <c r="D75" s="5"/>
      <c r="E75" s="75"/>
      <c r="F75" s="72"/>
      <c r="G75" s="17"/>
      <c r="H75" s="17"/>
      <c r="I75" s="5"/>
      <c r="J75" s="17"/>
    </row>
    <row r="76" spans="1:10" ht="13.5">
      <c r="A76" s="5" t="s">
        <v>102</v>
      </c>
      <c r="B76" s="5">
        <v>600</v>
      </c>
      <c r="C76" s="10" t="s">
        <v>17</v>
      </c>
      <c r="D76" s="44"/>
      <c r="E76" s="75"/>
      <c r="F76" s="72"/>
      <c r="G76" s="17"/>
      <c r="H76" s="17"/>
      <c r="I76" s="17"/>
      <c r="J76" s="17"/>
    </row>
    <row r="77" spans="1:6" ht="13.5">
      <c r="A77" s="9"/>
      <c r="B77" s="9"/>
      <c r="C77" s="8"/>
      <c r="D77" s="9"/>
      <c r="E77" s="76"/>
      <c r="F77" s="76"/>
    </row>
    <row r="78" spans="1:6" ht="13.5">
      <c r="A78" s="4" t="s">
        <v>21</v>
      </c>
      <c r="B78" s="4"/>
      <c r="C78" s="24"/>
      <c r="D78" s="8"/>
      <c r="E78" s="25" t="s">
        <v>170</v>
      </c>
      <c r="F78" s="25"/>
    </row>
    <row r="79" spans="1:6" ht="13.5">
      <c r="A79" s="4" t="s">
        <v>18</v>
      </c>
      <c r="B79" s="4"/>
      <c r="C79" s="6" t="s">
        <v>5</v>
      </c>
      <c r="D79" s="8"/>
      <c r="E79" s="201" t="s">
        <v>6</v>
      </c>
      <c r="F79" s="201"/>
    </row>
    <row r="80" spans="1:4" ht="13.5">
      <c r="A80" s="4"/>
      <c r="B80" s="4"/>
      <c r="C80" s="13"/>
      <c r="D80" s="8"/>
    </row>
    <row r="81" spans="1:6" ht="13.5">
      <c r="A81" s="4" t="s">
        <v>22</v>
      </c>
      <c r="B81" s="4"/>
      <c r="C81" s="24"/>
      <c r="D81" s="8"/>
      <c r="E81" s="25" t="s">
        <v>171</v>
      </c>
      <c r="F81" s="25"/>
    </row>
    <row r="82" spans="1:6" ht="13.5">
      <c r="A82" s="4"/>
      <c r="B82" s="4"/>
      <c r="C82" s="6" t="s">
        <v>5</v>
      </c>
      <c r="D82" s="8"/>
      <c r="E82" s="201" t="s">
        <v>6</v>
      </c>
      <c r="F82" s="201"/>
    </row>
    <row r="83" spans="1:6" ht="13.5">
      <c r="A83" s="4" t="s">
        <v>19</v>
      </c>
      <c r="B83" s="4"/>
      <c r="C83" s="24"/>
      <c r="D83" s="8"/>
      <c r="E83" s="25" t="s">
        <v>172</v>
      </c>
      <c r="F83" s="25"/>
    </row>
    <row r="84" spans="1:6" ht="13.5">
      <c r="A84" s="4" t="s">
        <v>173</v>
      </c>
      <c r="B84" s="4"/>
      <c r="C84" s="6" t="s">
        <v>5</v>
      </c>
      <c r="D84" s="8"/>
      <c r="E84" s="201" t="s">
        <v>6</v>
      </c>
      <c r="F84" s="201"/>
    </row>
    <row r="85" spans="1:4" ht="13.5">
      <c r="A85" s="4" t="s">
        <v>20</v>
      </c>
      <c r="B85" s="18"/>
      <c r="C85" s="18"/>
      <c r="D85" s="23"/>
    </row>
    <row r="86" spans="2:4" ht="13.5">
      <c r="B86" s="4"/>
      <c r="C86" s="18"/>
      <c r="D86" s="23"/>
    </row>
    <row r="87" spans="1:4" ht="13.5">
      <c r="A87" s="18"/>
      <c r="B87" s="18"/>
      <c r="C87" s="18"/>
      <c r="D87" s="18"/>
    </row>
    <row r="88" spans="1:4" ht="13.5">
      <c r="A88" s="18"/>
      <c r="B88" s="18"/>
      <c r="C88" s="18"/>
      <c r="D88" s="18"/>
    </row>
    <row r="89" spans="1:4" ht="13.5">
      <c r="A89" s="18"/>
      <c r="B89" s="18"/>
      <c r="C89" s="18"/>
      <c r="D89" s="18"/>
    </row>
    <row r="90" spans="1:4" ht="13.5">
      <c r="A90" s="18"/>
      <c r="B90" s="18"/>
      <c r="C90" s="18"/>
      <c r="D90" s="18"/>
    </row>
    <row r="91" spans="1:4" ht="13.5">
      <c r="A91" s="18"/>
      <c r="B91" s="18"/>
      <c r="C91" s="18"/>
      <c r="D91" s="18"/>
    </row>
    <row r="92" spans="1:4" ht="13.5">
      <c r="A92" s="18"/>
      <c r="B92" s="18"/>
      <c r="C92" s="18"/>
      <c r="D92" s="18"/>
    </row>
    <row r="93" spans="1:4" ht="13.5">
      <c r="A93" s="18"/>
      <c r="B93" s="18"/>
      <c r="C93" s="18"/>
      <c r="D93" s="18"/>
    </row>
    <row r="94" spans="1:4" ht="13.5">
      <c r="A94" s="18"/>
      <c r="B94" s="18"/>
      <c r="C94" s="18"/>
      <c r="D94" s="18"/>
    </row>
    <row r="95" spans="1:4" ht="13.5">
      <c r="A95" s="18"/>
      <c r="B95" s="18"/>
      <c r="C95" s="18"/>
      <c r="D95" s="18"/>
    </row>
    <row r="96" spans="1:4" ht="13.5">
      <c r="A96" s="18"/>
      <c r="B96" s="18"/>
      <c r="C96" s="18"/>
      <c r="D96" s="18"/>
    </row>
    <row r="97" spans="1:4" ht="13.5">
      <c r="A97" s="18"/>
      <c r="B97" s="18"/>
      <c r="C97" s="18"/>
      <c r="D97" s="18"/>
    </row>
    <row r="98" spans="1:4" ht="13.5">
      <c r="A98" s="18"/>
      <c r="B98" s="18"/>
      <c r="C98" s="18"/>
      <c r="D98" s="18"/>
    </row>
    <row r="99" spans="1:4" ht="13.5">
      <c r="A99" s="18"/>
      <c r="B99" s="18"/>
      <c r="C99" s="18"/>
      <c r="D99" s="18"/>
    </row>
    <row r="100" spans="1:4" ht="13.5">
      <c r="A100" s="18"/>
      <c r="B100" s="18"/>
      <c r="C100" s="18"/>
      <c r="D100" s="18"/>
    </row>
    <row r="101" spans="1:4" ht="13.5">
      <c r="A101" s="18"/>
      <c r="B101" s="18"/>
      <c r="C101" s="18"/>
      <c r="D101" s="18"/>
    </row>
    <row r="102" spans="1:4" ht="13.5">
      <c r="A102" s="18"/>
      <c r="B102" s="18"/>
      <c r="C102" s="18"/>
      <c r="D102" s="18"/>
    </row>
    <row r="103" spans="1:4" ht="13.5">
      <c r="A103" s="18"/>
      <c r="B103" s="18"/>
      <c r="C103" s="18"/>
      <c r="D103" s="18"/>
    </row>
    <row r="104" spans="1:4" ht="13.5">
      <c r="A104" s="18"/>
      <c r="B104" s="18"/>
      <c r="C104" s="18"/>
      <c r="D104" s="18"/>
    </row>
    <row r="105" spans="1:4" ht="13.5">
      <c r="A105" s="18"/>
      <c r="B105" s="18"/>
      <c r="C105" s="18"/>
      <c r="D105" s="18"/>
    </row>
    <row r="106" spans="1:4" ht="13.5">
      <c r="A106" s="18"/>
      <c r="B106" s="18"/>
      <c r="C106" s="18"/>
      <c r="D106" s="18"/>
    </row>
    <row r="107" spans="1:4" ht="13.5">
      <c r="A107" s="18"/>
      <c r="B107" s="18"/>
      <c r="C107" s="18"/>
      <c r="D107" s="18"/>
    </row>
    <row r="108" spans="1:4" ht="13.5">
      <c r="A108" s="18"/>
      <c r="B108" s="18"/>
      <c r="C108" s="18"/>
      <c r="D108" s="18"/>
    </row>
    <row r="109" spans="1:4" ht="13.5">
      <c r="A109" s="18"/>
      <c r="B109" s="18"/>
      <c r="C109" s="18"/>
      <c r="D109" s="18"/>
    </row>
    <row r="110" spans="1:4" ht="13.5">
      <c r="A110" s="18"/>
      <c r="B110" s="18"/>
      <c r="C110" s="18"/>
      <c r="D110" s="18"/>
    </row>
    <row r="111" spans="1:4" ht="13.5">
      <c r="A111" s="18"/>
      <c r="B111" s="18"/>
      <c r="C111" s="18"/>
      <c r="D111" s="18"/>
    </row>
    <row r="112" spans="1:4" ht="13.5">
      <c r="A112" s="18"/>
      <c r="B112" s="18"/>
      <c r="C112" s="18"/>
      <c r="D112" s="18"/>
    </row>
    <row r="113" spans="1:4" ht="13.5">
      <c r="A113" s="18"/>
      <c r="B113" s="18"/>
      <c r="C113" s="18"/>
      <c r="D113" s="18"/>
    </row>
    <row r="114" spans="1:4" ht="13.5">
      <c r="A114" s="18"/>
      <c r="B114" s="18"/>
      <c r="C114" s="18"/>
      <c r="D114" s="18"/>
    </row>
    <row r="115" spans="1:4" ht="13.5">
      <c r="A115" s="18"/>
      <c r="B115" s="18"/>
      <c r="C115" s="18"/>
      <c r="D115" s="18"/>
    </row>
    <row r="116" spans="1:4" ht="13.5">
      <c r="A116" s="18"/>
      <c r="B116" s="18"/>
      <c r="C116" s="18"/>
      <c r="D116" s="18"/>
    </row>
    <row r="117" spans="1:4" ht="13.5">
      <c r="A117" s="18"/>
      <c r="B117" s="18"/>
      <c r="C117" s="18"/>
      <c r="D117" s="18"/>
    </row>
    <row r="118" spans="1:4" ht="13.5">
      <c r="A118" s="18"/>
      <c r="B118" s="18"/>
      <c r="C118" s="18"/>
      <c r="D118" s="18"/>
    </row>
    <row r="119" spans="1:4" ht="13.5">
      <c r="A119" s="18"/>
      <c r="B119" s="18"/>
      <c r="C119" s="18"/>
      <c r="D119" s="18"/>
    </row>
    <row r="120" spans="1:4" ht="13.5">
      <c r="A120" s="18"/>
      <c r="B120" s="18"/>
      <c r="C120" s="18"/>
      <c r="D120" s="18"/>
    </row>
    <row r="121" spans="1:4" ht="13.5">
      <c r="A121" s="18"/>
      <c r="B121" s="18"/>
      <c r="C121" s="18"/>
      <c r="D121" s="18"/>
    </row>
    <row r="122" spans="1:4" ht="13.5">
      <c r="A122" s="18"/>
      <c r="B122" s="18"/>
      <c r="C122" s="18"/>
      <c r="D122" s="18"/>
    </row>
    <row r="123" spans="1:4" ht="13.5">
      <c r="A123" s="18"/>
      <c r="B123" s="18"/>
      <c r="C123" s="18"/>
      <c r="D123" s="18"/>
    </row>
    <row r="124" spans="1:4" ht="13.5">
      <c r="A124" s="18"/>
      <c r="B124" s="18"/>
      <c r="C124" s="18"/>
      <c r="D124" s="18"/>
    </row>
    <row r="125" spans="1:4" ht="13.5">
      <c r="A125" s="18"/>
      <c r="B125" s="18"/>
      <c r="C125" s="18"/>
      <c r="D125" s="18"/>
    </row>
    <row r="126" spans="1:4" ht="13.5">
      <c r="A126" s="18"/>
      <c r="B126" s="18"/>
      <c r="C126" s="18"/>
      <c r="D126" s="18"/>
    </row>
    <row r="127" spans="1:4" ht="13.5">
      <c r="A127" s="18"/>
      <c r="B127" s="18"/>
      <c r="C127" s="18"/>
      <c r="D127" s="18"/>
    </row>
    <row r="128" spans="1:4" ht="13.5">
      <c r="A128" s="18"/>
      <c r="B128" s="18"/>
      <c r="C128" s="18"/>
      <c r="D128" s="18"/>
    </row>
    <row r="129" spans="1:4" ht="13.5">
      <c r="A129" s="18"/>
      <c r="B129" s="18"/>
      <c r="C129" s="18"/>
      <c r="D129" s="18"/>
    </row>
    <row r="130" spans="1:4" ht="13.5">
      <c r="A130" s="18"/>
      <c r="B130" s="18"/>
      <c r="C130" s="18"/>
      <c r="D130" s="18"/>
    </row>
    <row r="131" spans="1:4" ht="13.5">
      <c r="A131" s="18"/>
      <c r="B131" s="18"/>
      <c r="C131" s="18"/>
      <c r="D131" s="18"/>
    </row>
    <row r="132" spans="1:4" ht="13.5">
      <c r="A132" s="18"/>
      <c r="B132" s="18"/>
      <c r="C132" s="18"/>
      <c r="D132" s="18"/>
    </row>
    <row r="133" spans="1:4" ht="13.5">
      <c r="A133" s="18"/>
      <c r="B133" s="18"/>
      <c r="C133" s="18"/>
      <c r="D133" s="18"/>
    </row>
    <row r="134" spans="1:4" ht="13.5">
      <c r="A134" s="18"/>
      <c r="B134" s="18"/>
      <c r="C134" s="18"/>
      <c r="D134" s="18"/>
    </row>
    <row r="135" spans="1:4" ht="13.5">
      <c r="A135" s="18"/>
      <c r="B135" s="18"/>
      <c r="C135" s="18"/>
      <c r="D135" s="18"/>
    </row>
    <row r="136" spans="1:4" ht="13.5">
      <c r="A136" s="18"/>
      <c r="B136" s="18"/>
      <c r="C136" s="18"/>
      <c r="D136" s="18"/>
    </row>
    <row r="137" spans="1:4" ht="13.5">
      <c r="A137" s="18"/>
      <c r="B137" s="18"/>
      <c r="C137" s="18"/>
      <c r="D137" s="18"/>
    </row>
    <row r="138" spans="1:4" ht="13.5">
      <c r="A138" s="18"/>
      <c r="B138" s="18"/>
      <c r="C138" s="18"/>
      <c r="D138" s="18"/>
    </row>
    <row r="139" spans="1:4" ht="13.5">
      <c r="A139" s="18"/>
      <c r="B139" s="18"/>
      <c r="C139" s="18"/>
      <c r="D139" s="18"/>
    </row>
    <row r="140" spans="1:4" ht="13.5">
      <c r="A140" s="18"/>
      <c r="B140" s="18"/>
      <c r="C140" s="18"/>
      <c r="D140" s="18"/>
    </row>
    <row r="141" spans="1:4" ht="13.5">
      <c r="A141" s="18"/>
      <c r="B141" s="18"/>
      <c r="C141" s="18"/>
      <c r="D141" s="18"/>
    </row>
    <row r="142" spans="1:4" ht="13.5">
      <c r="A142" s="18"/>
      <c r="B142" s="18"/>
      <c r="C142" s="18"/>
      <c r="D142" s="18"/>
    </row>
    <row r="143" spans="1:4" ht="13.5">
      <c r="A143" s="18"/>
      <c r="B143" s="18"/>
      <c r="C143" s="18"/>
      <c r="D143" s="18"/>
    </row>
    <row r="144" spans="1:4" ht="13.5">
      <c r="A144" s="18"/>
      <c r="B144" s="18"/>
      <c r="C144" s="18"/>
      <c r="D144" s="18"/>
    </row>
    <row r="145" spans="1:4" ht="13.5">
      <c r="A145" s="18"/>
      <c r="B145" s="18"/>
      <c r="C145" s="18"/>
      <c r="D145" s="18"/>
    </row>
    <row r="146" spans="1:4" ht="13.5">
      <c r="A146" s="18"/>
      <c r="B146" s="18"/>
      <c r="C146" s="18"/>
      <c r="D146" s="18"/>
    </row>
    <row r="147" spans="1:4" ht="13.5">
      <c r="A147" s="18"/>
      <c r="B147" s="18"/>
      <c r="C147" s="18"/>
      <c r="D147" s="18"/>
    </row>
    <row r="148" spans="1:4" ht="13.5">
      <c r="A148" s="18"/>
      <c r="B148" s="18"/>
      <c r="C148" s="18"/>
      <c r="D148" s="18"/>
    </row>
    <row r="149" spans="1:4" ht="13.5">
      <c r="A149" s="18"/>
      <c r="B149" s="18"/>
      <c r="C149" s="18"/>
      <c r="D149" s="18"/>
    </row>
    <row r="150" spans="1:4" ht="13.5">
      <c r="A150" s="18"/>
      <c r="B150" s="18"/>
      <c r="C150" s="18"/>
      <c r="D150" s="18"/>
    </row>
    <row r="151" spans="1:4" ht="13.5">
      <c r="A151" s="18"/>
      <c r="B151" s="18"/>
      <c r="C151" s="18"/>
      <c r="D151" s="18"/>
    </row>
    <row r="152" spans="1:4" ht="13.5">
      <c r="A152" s="18"/>
      <c r="B152" s="18"/>
      <c r="C152" s="18"/>
      <c r="D152" s="18"/>
    </row>
    <row r="153" spans="1:4" ht="13.5">
      <c r="A153" s="18"/>
      <c r="B153" s="18"/>
      <c r="C153" s="18"/>
      <c r="D153" s="18"/>
    </row>
    <row r="154" spans="1:4" ht="13.5">
      <c r="A154" s="18"/>
      <c r="B154" s="18"/>
      <c r="C154" s="18"/>
      <c r="D154" s="18"/>
    </row>
    <row r="155" spans="1:4" ht="13.5">
      <c r="A155" s="18"/>
      <c r="B155" s="18"/>
      <c r="C155" s="18"/>
      <c r="D155" s="18"/>
    </row>
    <row r="156" spans="1:4" ht="13.5">
      <c r="A156" s="18"/>
      <c r="B156" s="18"/>
      <c r="C156" s="18"/>
      <c r="D156" s="18"/>
    </row>
    <row r="157" spans="1:4" ht="13.5">
      <c r="A157" s="18"/>
      <c r="B157" s="18"/>
      <c r="C157" s="18"/>
      <c r="D157" s="18"/>
    </row>
    <row r="158" spans="1:4" ht="13.5">
      <c r="A158" s="18"/>
      <c r="B158" s="18"/>
      <c r="C158" s="18"/>
      <c r="D158" s="18"/>
    </row>
    <row r="159" spans="1:4" ht="13.5">
      <c r="A159" s="18"/>
      <c r="B159" s="18"/>
      <c r="C159" s="18"/>
      <c r="D159" s="18"/>
    </row>
    <row r="160" spans="1:4" ht="13.5">
      <c r="A160" s="18"/>
      <c r="B160" s="18"/>
      <c r="C160" s="18"/>
      <c r="D160" s="18"/>
    </row>
    <row r="161" spans="1:4" ht="13.5">
      <c r="A161" s="18"/>
      <c r="B161" s="18"/>
      <c r="C161" s="18"/>
      <c r="D161" s="18"/>
    </row>
    <row r="162" spans="1:4" ht="13.5">
      <c r="A162" s="18"/>
      <c r="B162" s="18"/>
      <c r="C162" s="18"/>
      <c r="D162" s="18"/>
    </row>
    <row r="163" spans="1:4" ht="13.5">
      <c r="A163" s="18"/>
      <c r="B163" s="18"/>
      <c r="C163" s="18"/>
      <c r="D163" s="18"/>
    </row>
    <row r="164" spans="1:4" ht="13.5">
      <c r="A164" s="18"/>
      <c r="B164" s="18"/>
      <c r="C164" s="18"/>
      <c r="D164" s="18"/>
    </row>
    <row r="165" spans="1:4" ht="13.5">
      <c r="A165" s="18"/>
      <c r="B165" s="18"/>
      <c r="C165" s="18"/>
      <c r="D165" s="18"/>
    </row>
    <row r="166" spans="1:4" ht="13.5">
      <c r="A166" s="18"/>
      <c r="B166" s="18"/>
      <c r="C166" s="18"/>
      <c r="D166" s="18"/>
    </row>
    <row r="167" spans="1:4" ht="13.5">
      <c r="A167" s="18"/>
      <c r="B167" s="18"/>
      <c r="C167" s="18"/>
      <c r="D167" s="18"/>
    </row>
    <row r="168" spans="1:4" ht="13.5">
      <c r="A168" s="18"/>
      <c r="B168" s="18"/>
      <c r="C168" s="18"/>
      <c r="D168" s="18"/>
    </row>
    <row r="169" spans="1:4" ht="13.5">
      <c r="A169" s="18"/>
      <c r="B169" s="18"/>
      <c r="C169" s="18"/>
      <c r="D169" s="18"/>
    </row>
    <row r="170" spans="1:4" ht="13.5">
      <c r="A170" s="18"/>
      <c r="B170" s="18"/>
      <c r="C170" s="18"/>
      <c r="D170" s="18"/>
    </row>
    <row r="171" spans="1:4" ht="13.5">
      <c r="A171" s="18"/>
      <c r="B171" s="18"/>
      <c r="C171" s="18"/>
      <c r="D171" s="18"/>
    </row>
    <row r="172" spans="1:4" ht="13.5">
      <c r="A172" s="18"/>
      <c r="B172" s="18"/>
      <c r="C172" s="18"/>
      <c r="D172" s="18"/>
    </row>
    <row r="173" spans="1:4" ht="13.5">
      <c r="A173" s="18"/>
      <c r="B173" s="18"/>
      <c r="C173" s="18"/>
      <c r="D173" s="18"/>
    </row>
    <row r="174" spans="1:4" ht="13.5">
      <c r="A174" s="18"/>
      <c r="B174" s="18"/>
      <c r="C174" s="18"/>
      <c r="D174" s="18"/>
    </row>
    <row r="175" spans="1:4" ht="13.5">
      <c r="A175" s="18"/>
      <c r="B175" s="18"/>
      <c r="C175" s="18"/>
      <c r="D175" s="18"/>
    </row>
    <row r="176" spans="1:4" ht="13.5">
      <c r="A176" s="18"/>
      <c r="B176" s="18"/>
      <c r="C176" s="18"/>
      <c r="D176" s="18"/>
    </row>
    <row r="177" spans="1:4" ht="13.5">
      <c r="A177" s="18"/>
      <c r="B177" s="18"/>
      <c r="C177" s="18"/>
      <c r="D177" s="18"/>
    </row>
    <row r="178" spans="1:4" ht="13.5">
      <c r="A178" s="18"/>
      <c r="B178" s="18"/>
      <c r="C178" s="18"/>
      <c r="D178" s="18"/>
    </row>
    <row r="179" spans="1:4" ht="13.5">
      <c r="A179" s="18"/>
      <c r="B179" s="18"/>
      <c r="C179" s="18"/>
      <c r="D179" s="18"/>
    </row>
    <row r="180" spans="1:4" ht="13.5">
      <c r="A180" s="18"/>
      <c r="B180" s="18"/>
      <c r="C180" s="18"/>
      <c r="D180" s="18"/>
    </row>
    <row r="181" spans="1:4" ht="13.5">
      <c r="A181" s="18"/>
      <c r="B181" s="18"/>
      <c r="C181" s="18"/>
      <c r="D181" s="18"/>
    </row>
    <row r="182" spans="1:4" ht="13.5">
      <c r="A182" s="18"/>
      <c r="B182" s="18"/>
      <c r="C182" s="18"/>
      <c r="D182" s="18"/>
    </row>
    <row r="183" spans="1:4" ht="13.5">
      <c r="A183" s="18"/>
      <c r="B183" s="18"/>
      <c r="C183" s="18"/>
      <c r="D183" s="18"/>
    </row>
    <row r="184" spans="1:4" ht="13.5">
      <c r="A184" s="18"/>
      <c r="B184" s="18"/>
      <c r="C184" s="18"/>
      <c r="D184" s="18"/>
    </row>
    <row r="185" spans="1:4" ht="13.5">
      <c r="A185" s="18"/>
      <c r="B185" s="18"/>
      <c r="C185" s="18"/>
      <c r="D185" s="18"/>
    </row>
    <row r="186" spans="1:4" ht="13.5">
      <c r="A186" s="18"/>
      <c r="B186" s="18"/>
      <c r="C186" s="18"/>
      <c r="D186" s="18"/>
    </row>
    <row r="187" spans="1:4" ht="13.5">
      <c r="A187" s="18"/>
      <c r="B187" s="18"/>
      <c r="C187" s="18"/>
      <c r="D187" s="18"/>
    </row>
    <row r="188" spans="1:4" ht="13.5">
      <c r="A188" s="18"/>
      <c r="B188" s="18"/>
      <c r="C188" s="18"/>
      <c r="D188" s="18"/>
    </row>
    <row r="189" spans="1:4" ht="13.5">
      <c r="A189" s="18"/>
      <c r="B189" s="18"/>
      <c r="C189" s="18"/>
      <c r="D189" s="18"/>
    </row>
    <row r="190" spans="1:4" ht="13.5">
      <c r="A190" s="18"/>
      <c r="B190" s="18"/>
      <c r="C190" s="18"/>
      <c r="D190" s="18"/>
    </row>
    <row r="191" spans="1:4" ht="13.5">
      <c r="A191" s="18"/>
      <c r="B191" s="18"/>
      <c r="C191" s="18"/>
      <c r="D191" s="18"/>
    </row>
    <row r="192" spans="1:4" ht="13.5">
      <c r="A192" s="18"/>
      <c r="B192" s="18"/>
      <c r="C192" s="18"/>
      <c r="D192" s="18"/>
    </row>
    <row r="193" spans="1:4" ht="13.5">
      <c r="A193" s="18"/>
      <c r="B193" s="18"/>
      <c r="C193" s="18"/>
      <c r="D193" s="18"/>
    </row>
    <row r="194" spans="1:4" ht="13.5">
      <c r="A194" s="18"/>
      <c r="B194" s="18"/>
      <c r="C194" s="18"/>
      <c r="D194" s="18"/>
    </row>
    <row r="195" spans="1:4" ht="13.5">
      <c r="A195" s="18"/>
      <c r="B195" s="18"/>
      <c r="C195" s="18"/>
      <c r="D195" s="18"/>
    </row>
    <row r="196" spans="1:4" ht="13.5">
      <c r="A196" s="18"/>
      <c r="B196" s="18"/>
      <c r="C196" s="18"/>
      <c r="D196" s="18"/>
    </row>
    <row r="197" spans="1:4" ht="13.5">
      <c r="A197" s="18"/>
      <c r="B197" s="18"/>
      <c r="C197" s="18"/>
      <c r="D197" s="18"/>
    </row>
    <row r="198" spans="1:4" ht="13.5">
      <c r="A198" s="18"/>
      <c r="B198" s="18"/>
      <c r="C198" s="18"/>
      <c r="D198" s="18"/>
    </row>
    <row r="199" spans="1:4" ht="13.5">
      <c r="A199" s="18"/>
      <c r="B199" s="18"/>
      <c r="C199" s="18"/>
      <c r="D199" s="18"/>
    </row>
    <row r="200" spans="1:4" ht="13.5">
      <c r="A200" s="18"/>
      <c r="B200" s="18"/>
      <c r="C200" s="18"/>
      <c r="D200" s="18"/>
    </row>
    <row r="201" spans="1:4" ht="13.5">
      <c r="A201" s="18"/>
      <c r="B201" s="18"/>
      <c r="C201" s="18"/>
      <c r="D201" s="18"/>
    </row>
    <row r="202" spans="1:4" ht="13.5">
      <c r="A202" s="18"/>
      <c r="B202" s="18"/>
      <c r="C202" s="18"/>
      <c r="D202" s="18"/>
    </row>
    <row r="203" spans="1:4" ht="13.5">
      <c r="A203" s="18"/>
      <c r="B203" s="18"/>
      <c r="C203" s="18"/>
      <c r="D203" s="18"/>
    </row>
    <row r="204" spans="1:4" ht="13.5">
      <c r="A204" s="18"/>
      <c r="B204" s="18"/>
      <c r="C204" s="18"/>
      <c r="D204" s="18"/>
    </row>
    <row r="205" spans="1:4" ht="13.5">
      <c r="A205" s="18"/>
      <c r="B205" s="18"/>
      <c r="C205" s="18"/>
      <c r="D205" s="18"/>
    </row>
    <row r="206" spans="1:4" ht="13.5">
      <c r="A206" s="18"/>
      <c r="B206" s="18"/>
      <c r="C206" s="18"/>
      <c r="D206" s="18"/>
    </row>
    <row r="207" spans="1:4" ht="13.5">
      <c r="A207" s="18"/>
      <c r="B207" s="18"/>
      <c r="C207" s="18"/>
      <c r="D207" s="18"/>
    </row>
    <row r="208" spans="1:4" ht="13.5">
      <c r="A208" s="18"/>
      <c r="B208" s="18"/>
      <c r="C208" s="18"/>
      <c r="D208" s="18"/>
    </row>
    <row r="209" spans="1:4" ht="13.5">
      <c r="A209" s="18"/>
      <c r="B209" s="18"/>
      <c r="C209" s="18"/>
      <c r="D209" s="18"/>
    </row>
    <row r="210" spans="1:4" ht="13.5">
      <c r="A210" s="18"/>
      <c r="B210" s="18"/>
      <c r="C210" s="18"/>
      <c r="D210" s="18"/>
    </row>
    <row r="211" spans="1:4" ht="13.5">
      <c r="A211" s="18"/>
      <c r="B211" s="18"/>
      <c r="C211" s="18"/>
      <c r="D211" s="18"/>
    </row>
    <row r="212" spans="1:4" ht="13.5">
      <c r="A212" s="18"/>
      <c r="B212" s="18"/>
      <c r="C212" s="18"/>
      <c r="D212" s="18"/>
    </row>
    <row r="213" spans="1:4" ht="13.5">
      <c r="A213" s="18"/>
      <c r="B213" s="18"/>
      <c r="C213" s="18"/>
      <c r="D213" s="18"/>
    </row>
    <row r="214" spans="1:4" ht="13.5">
      <c r="A214" s="18"/>
      <c r="B214" s="18"/>
      <c r="C214" s="18"/>
      <c r="D214" s="18"/>
    </row>
    <row r="215" spans="1:4" ht="13.5">
      <c r="A215" s="18"/>
      <c r="B215" s="18"/>
      <c r="C215" s="18"/>
      <c r="D215" s="18"/>
    </row>
    <row r="216" spans="1:4" ht="13.5">
      <c r="A216" s="18"/>
      <c r="B216" s="18"/>
      <c r="C216" s="18"/>
      <c r="D216" s="18"/>
    </row>
    <row r="217" spans="1:4" ht="13.5">
      <c r="A217" s="18"/>
      <c r="B217" s="18"/>
      <c r="C217" s="18"/>
      <c r="D217" s="18"/>
    </row>
    <row r="218" spans="1:4" ht="13.5">
      <c r="A218" s="18"/>
      <c r="B218" s="18"/>
      <c r="C218" s="18"/>
      <c r="D218" s="18"/>
    </row>
    <row r="219" spans="1:4" ht="13.5">
      <c r="A219" s="18"/>
      <c r="B219" s="18"/>
      <c r="C219" s="18"/>
      <c r="D219" s="18"/>
    </row>
    <row r="220" spans="1:4" ht="13.5">
      <c r="A220" s="18"/>
      <c r="B220" s="18"/>
      <c r="C220" s="18"/>
      <c r="D220" s="18"/>
    </row>
    <row r="221" spans="1:4" ht="13.5">
      <c r="A221" s="18"/>
      <c r="B221" s="18"/>
      <c r="C221" s="18"/>
      <c r="D221" s="18"/>
    </row>
    <row r="222" spans="1:4" ht="13.5">
      <c r="A222" s="18"/>
      <c r="B222" s="18"/>
      <c r="C222" s="18"/>
      <c r="D222" s="18"/>
    </row>
    <row r="223" spans="1:4" ht="13.5">
      <c r="A223" s="18"/>
      <c r="B223" s="18"/>
      <c r="C223" s="18"/>
      <c r="D223" s="18"/>
    </row>
    <row r="224" spans="1:4" ht="13.5">
      <c r="A224" s="18"/>
      <c r="B224" s="18"/>
      <c r="C224" s="18"/>
      <c r="D224" s="18"/>
    </row>
    <row r="225" spans="1:4" ht="13.5">
      <c r="A225" s="18"/>
      <c r="B225" s="18"/>
      <c r="C225" s="18"/>
      <c r="D225" s="18"/>
    </row>
    <row r="226" spans="1:4" ht="13.5">
      <c r="A226" s="18"/>
      <c r="B226" s="18"/>
      <c r="C226" s="18"/>
      <c r="D226" s="18"/>
    </row>
    <row r="227" spans="1:4" ht="13.5">
      <c r="A227" s="18"/>
      <c r="B227" s="18"/>
      <c r="C227" s="18"/>
      <c r="D227" s="18"/>
    </row>
    <row r="228" spans="1:4" ht="13.5">
      <c r="A228" s="18"/>
      <c r="B228" s="18"/>
      <c r="C228" s="18"/>
      <c r="D228" s="18"/>
    </row>
    <row r="229" spans="1:4" ht="13.5">
      <c r="A229" s="18"/>
      <c r="B229" s="18"/>
      <c r="C229" s="18"/>
      <c r="D229" s="18"/>
    </row>
    <row r="230" spans="1:4" ht="13.5">
      <c r="A230" s="18"/>
      <c r="B230" s="18"/>
      <c r="C230" s="18"/>
      <c r="D230" s="18"/>
    </row>
    <row r="231" spans="1:4" ht="13.5">
      <c r="A231" s="18"/>
      <c r="B231" s="18"/>
      <c r="C231" s="18"/>
      <c r="D231" s="18"/>
    </row>
    <row r="232" spans="1:4" ht="13.5">
      <c r="A232" s="18"/>
      <c r="B232" s="18"/>
      <c r="C232" s="18"/>
      <c r="D232" s="18"/>
    </row>
    <row r="233" spans="1:4" ht="13.5">
      <c r="A233" s="18"/>
      <c r="B233" s="18"/>
      <c r="C233" s="18"/>
      <c r="D233" s="18"/>
    </row>
    <row r="234" spans="1:4" ht="13.5">
      <c r="A234" s="18"/>
      <c r="B234" s="18"/>
      <c r="C234" s="18"/>
      <c r="D234" s="18"/>
    </row>
    <row r="235" spans="1:4" ht="13.5">
      <c r="A235" s="18"/>
      <c r="B235" s="18"/>
      <c r="C235" s="18"/>
      <c r="D235" s="18"/>
    </row>
  </sheetData>
  <sheetProtection/>
  <mergeCells count="17">
    <mergeCell ref="E84:F84"/>
    <mergeCell ref="E79:F79"/>
    <mergeCell ref="I2:J2"/>
    <mergeCell ref="G8:G9"/>
    <mergeCell ref="H8:H9"/>
    <mergeCell ref="I8:J8"/>
    <mergeCell ref="E7:J7"/>
    <mergeCell ref="D6:J6"/>
    <mergeCell ref="A3:J3"/>
    <mergeCell ref="C6:C9"/>
    <mergeCell ref="A4:J4"/>
    <mergeCell ref="A6:A9"/>
    <mergeCell ref="B6:B9"/>
    <mergeCell ref="E82:F82"/>
    <mergeCell ref="D7:D9"/>
    <mergeCell ref="E8:E9"/>
    <mergeCell ref="F8:F9"/>
  </mergeCells>
  <printOptions/>
  <pageMargins left="0.7874015748031497" right="0.1968503937007874" top="0.3937007874015748" bottom="0.3937007874015748" header="0" footer="0"/>
  <pageSetup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5"/>
  <sheetViews>
    <sheetView zoomScalePageLayoutView="0" workbookViewId="0" topLeftCell="A1">
      <pane xSplit="1" ySplit="9" topLeftCell="B6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66" sqref="D66:D67"/>
    </sheetView>
  </sheetViews>
  <sheetFormatPr defaultColWidth="9.125" defaultRowHeight="12.75"/>
  <cols>
    <col min="1" max="1" width="65.50390625" style="16" customWidth="1"/>
    <col min="2" max="2" width="7.50390625" style="16" customWidth="1"/>
    <col min="3" max="3" width="17.50390625" style="16" customWidth="1"/>
    <col min="4" max="4" width="12.625" style="16" customWidth="1"/>
    <col min="5" max="5" width="15.375" style="16" customWidth="1"/>
    <col min="6" max="6" width="17.50390625" style="16" customWidth="1"/>
    <col min="7" max="7" width="14.375" style="16" customWidth="1"/>
    <col min="8" max="8" width="14.125" style="16" customWidth="1"/>
    <col min="9" max="9" width="13.50390625" style="16" customWidth="1"/>
    <col min="10" max="10" width="10.875" style="16" customWidth="1"/>
    <col min="11" max="16384" width="9.125" style="16" customWidth="1"/>
  </cols>
  <sheetData>
    <row r="1" spans="6:10" ht="13.5">
      <c r="F1" s="33"/>
      <c r="J1" s="33" t="s">
        <v>66</v>
      </c>
    </row>
    <row r="2" spans="6:10" ht="13.5">
      <c r="F2" s="33"/>
      <c r="I2" s="211" t="s">
        <v>164</v>
      </c>
      <c r="J2" s="211"/>
    </row>
    <row r="3" spans="1:10" ht="13.5">
      <c r="A3" s="177" t="s">
        <v>67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5" customHeight="1">
      <c r="A4" s="177" t="s">
        <v>179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4" ht="13.5">
      <c r="A5" s="26"/>
      <c r="B5" s="26"/>
      <c r="C5" s="26"/>
      <c r="D5" s="26"/>
    </row>
    <row r="6" spans="1:10" ht="15" customHeight="1">
      <c r="A6" s="196" t="s">
        <v>15</v>
      </c>
      <c r="B6" s="196" t="s">
        <v>68</v>
      </c>
      <c r="C6" s="196" t="s">
        <v>81</v>
      </c>
      <c r="D6" s="212" t="s">
        <v>69</v>
      </c>
      <c r="E6" s="213"/>
      <c r="F6" s="213"/>
      <c r="G6" s="213"/>
      <c r="H6" s="213"/>
      <c r="I6" s="213"/>
      <c r="J6" s="214"/>
    </row>
    <row r="7" spans="1:10" ht="13.5">
      <c r="A7" s="196"/>
      <c r="B7" s="196"/>
      <c r="C7" s="196"/>
      <c r="D7" s="196" t="s">
        <v>16</v>
      </c>
      <c r="E7" s="200" t="s">
        <v>70</v>
      </c>
      <c r="F7" s="200"/>
      <c r="G7" s="200"/>
      <c r="H7" s="200"/>
      <c r="I7" s="200"/>
      <c r="J7" s="200"/>
    </row>
    <row r="8" spans="1:10" ht="87.75" customHeight="1">
      <c r="A8" s="196"/>
      <c r="B8" s="196"/>
      <c r="C8" s="196"/>
      <c r="D8" s="196"/>
      <c r="E8" s="196" t="s">
        <v>71</v>
      </c>
      <c r="F8" s="196" t="s">
        <v>72</v>
      </c>
      <c r="G8" s="196" t="s">
        <v>73</v>
      </c>
      <c r="H8" s="196" t="s">
        <v>74</v>
      </c>
      <c r="I8" s="196" t="s">
        <v>75</v>
      </c>
      <c r="J8" s="196"/>
    </row>
    <row r="9" spans="1:10" ht="29.25" customHeight="1">
      <c r="A9" s="196"/>
      <c r="B9" s="196"/>
      <c r="C9" s="196"/>
      <c r="D9" s="196"/>
      <c r="E9" s="196"/>
      <c r="F9" s="196"/>
      <c r="G9" s="196"/>
      <c r="H9" s="196"/>
      <c r="I9" s="10" t="s">
        <v>76</v>
      </c>
      <c r="J9" s="10" t="s">
        <v>77</v>
      </c>
    </row>
    <row r="10" spans="1:10" ht="13.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s="35" customFormat="1" ht="13.5">
      <c r="A11" s="12" t="s">
        <v>78</v>
      </c>
      <c r="B11" s="12"/>
      <c r="C11" s="11" t="s">
        <v>17</v>
      </c>
      <c r="D11" s="48">
        <f>E11+I11+F11</f>
        <v>24561800</v>
      </c>
      <c r="E11" s="47">
        <f>SUM(E12:E30)</f>
        <v>19454000</v>
      </c>
      <c r="F11" s="47">
        <f>F20</f>
        <v>2562100</v>
      </c>
      <c r="G11" s="34"/>
      <c r="H11" s="34"/>
      <c r="I11" s="47">
        <f>SUM(I14)</f>
        <v>2545700</v>
      </c>
      <c r="J11" s="34"/>
    </row>
    <row r="12" spans="1:10" ht="13.5">
      <c r="A12" s="5" t="s">
        <v>82</v>
      </c>
      <c r="B12" s="5">
        <v>110</v>
      </c>
      <c r="C12" s="10"/>
      <c r="D12" s="5"/>
      <c r="E12" s="17"/>
      <c r="F12" s="17"/>
      <c r="G12" s="17"/>
      <c r="H12" s="17"/>
      <c r="I12" s="17"/>
      <c r="J12" s="17"/>
    </row>
    <row r="13" spans="1:10" ht="13.5">
      <c r="A13" s="5"/>
      <c r="B13" s="5"/>
      <c r="C13" s="10"/>
      <c r="D13" s="5"/>
      <c r="E13" s="17"/>
      <c r="F13" s="17"/>
      <c r="G13" s="17"/>
      <c r="H13" s="17"/>
      <c r="I13" s="17"/>
      <c r="J13" s="17"/>
    </row>
    <row r="14" spans="1:10" ht="34.5" customHeight="1">
      <c r="A14" s="5" t="s">
        <v>84</v>
      </c>
      <c r="B14" s="5">
        <v>120</v>
      </c>
      <c r="C14" s="46">
        <v>130</v>
      </c>
      <c r="D14" s="44"/>
      <c r="E14" s="17"/>
      <c r="F14" s="17"/>
      <c r="G14" s="17"/>
      <c r="H14" s="17"/>
      <c r="I14" s="45">
        <v>2545700</v>
      </c>
      <c r="J14" s="17"/>
    </row>
    <row r="15" spans="1:10" ht="13.5">
      <c r="A15" s="5"/>
      <c r="B15" s="5"/>
      <c r="C15" s="10"/>
      <c r="D15" s="5"/>
      <c r="E15" s="17"/>
      <c r="F15" s="17"/>
      <c r="G15" s="17"/>
      <c r="H15" s="17"/>
      <c r="I15" s="17"/>
      <c r="J15" s="17"/>
    </row>
    <row r="16" spans="1:10" ht="27">
      <c r="A16" s="5" t="s">
        <v>85</v>
      </c>
      <c r="B16" s="5">
        <v>130</v>
      </c>
      <c r="C16" s="10"/>
      <c r="D16" s="5"/>
      <c r="E16" s="17"/>
      <c r="F16" s="17"/>
      <c r="G16" s="17"/>
      <c r="H16" s="17"/>
      <c r="I16" s="17"/>
      <c r="J16" s="17"/>
    </row>
    <row r="17" spans="1:10" ht="13.5">
      <c r="A17" s="5"/>
      <c r="B17" s="5"/>
      <c r="C17" s="10"/>
      <c r="D17" s="5"/>
      <c r="E17" s="17"/>
      <c r="F17" s="17"/>
      <c r="G17" s="17"/>
      <c r="H17" s="17"/>
      <c r="I17" s="17"/>
      <c r="J17" s="17"/>
    </row>
    <row r="18" spans="1:10" ht="13.5">
      <c r="A18" s="5" t="s">
        <v>86</v>
      </c>
      <c r="B18" s="5">
        <v>140</v>
      </c>
      <c r="C18" s="10"/>
      <c r="D18" s="5"/>
      <c r="E18" s="17"/>
      <c r="F18" s="17"/>
      <c r="G18" s="17"/>
      <c r="H18" s="17"/>
      <c r="I18" s="17"/>
      <c r="J18" s="17"/>
    </row>
    <row r="19" spans="1:10" ht="30" customHeight="1">
      <c r="A19" s="5" t="s">
        <v>87</v>
      </c>
      <c r="B19" s="5">
        <v>141</v>
      </c>
      <c r="C19" s="10">
        <v>130</v>
      </c>
      <c r="D19" s="44">
        <f>E19</f>
        <v>19454000</v>
      </c>
      <c r="E19" s="45">
        <v>19454000</v>
      </c>
      <c r="F19" s="17"/>
      <c r="G19" s="17"/>
      <c r="H19" s="17"/>
      <c r="I19" s="17"/>
      <c r="J19" s="17"/>
    </row>
    <row r="20" spans="1:10" ht="13.5">
      <c r="A20" s="5" t="s">
        <v>83</v>
      </c>
      <c r="B20" s="5">
        <v>142</v>
      </c>
      <c r="C20" s="10">
        <v>180</v>
      </c>
      <c r="D20" s="44">
        <f>F20</f>
        <v>2562100</v>
      </c>
      <c r="E20" s="45"/>
      <c r="F20" s="45">
        <f>F21+F22+F23+F24</f>
        <v>2562100</v>
      </c>
      <c r="G20" s="17"/>
      <c r="H20" s="17"/>
      <c r="I20" s="17"/>
      <c r="J20" s="17"/>
    </row>
    <row r="21" spans="1:10" ht="27">
      <c r="A21" s="5" t="s">
        <v>175</v>
      </c>
      <c r="B21" s="5"/>
      <c r="C21" s="10">
        <v>180</v>
      </c>
      <c r="D21" s="44">
        <f>F21</f>
        <v>1809300</v>
      </c>
      <c r="E21" s="45"/>
      <c r="F21" s="45">
        <v>1809300</v>
      </c>
      <c r="G21" s="17"/>
      <c r="H21" s="17"/>
      <c r="I21" s="17"/>
      <c r="J21" s="17"/>
    </row>
    <row r="22" spans="1:10" ht="13.5">
      <c r="A22" s="5" t="s">
        <v>176</v>
      </c>
      <c r="B22" s="5"/>
      <c r="C22" s="10">
        <v>180</v>
      </c>
      <c r="D22" s="44">
        <f>F22</f>
        <v>597900</v>
      </c>
      <c r="E22" s="45"/>
      <c r="F22" s="45">
        <v>597900</v>
      </c>
      <c r="G22" s="17"/>
      <c r="H22" s="17"/>
      <c r="I22" s="17"/>
      <c r="J22" s="17"/>
    </row>
    <row r="23" spans="1:10" ht="27">
      <c r="A23" s="5" t="s">
        <v>177</v>
      </c>
      <c r="B23" s="5"/>
      <c r="C23" s="10">
        <v>180</v>
      </c>
      <c r="D23" s="44">
        <f>F23</f>
        <v>43600</v>
      </c>
      <c r="E23" s="45"/>
      <c r="F23" s="45">
        <v>43600</v>
      </c>
      <c r="G23" s="17"/>
      <c r="H23" s="17"/>
      <c r="I23" s="17"/>
      <c r="J23" s="17"/>
    </row>
    <row r="24" spans="1:10" ht="27">
      <c r="A24" s="5" t="s">
        <v>178</v>
      </c>
      <c r="B24" s="5"/>
      <c r="C24" s="10">
        <v>180</v>
      </c>
      <c r="D24" s="44">
        <f>F24</f>
        <v>111300</v>
      </c>
      <c r="E24" s="17"/>
      <c r="F24" s="45">
        <v>111300</v>
      </c>
      <c r="G24" s="17"/>
      <c r="H24" s="17"/>
      <c r="I24" s="17"/>
      <c r="J24" s="17"/>
    </row>
    <row r="25" spans="1:10" ht="13.5">
      <c r="A25" s="5" t="s">
        <v>90</v>
      </c>
      <c r="B25" s="5">
        <v>143</v>
      </c>
      <c r="C25" s="10"/>
      <c r="D25" s="44"/>
      <c r="E25" s="45"/>
      <c r="F25" s="45"/>
      <c r="G25" s="17"/>
      <c r="H25" s="17"/>
      <c r="I25" s="17"/>
      <c r="J25" s="17"/>
    </row>
    <row r="26" spans="1:10" ht="13.5">
      <c r="A26" s="5"/>
      <c r="B26" s="5"/>
      <c r="C26" s="10"/>
      <c r="D26" s="5"/>
      <c r="E26" s="17"/>
      <c r="F26" s="17"/>
      <c r="G26" s="17"/>
      <c r="H26" s="17"/>
      <c r="I26" s="17"/>
      <c r="J26" s="17"/>
    </row>
    <row r="27" spans="1:10" ht="13.5">
      <c r="A27" s="5" t="s">
        <v>163</v>
      </c>
      <c r="B27" s="5">
        <v>150</v>
      </c>
      <c r="C27" s="10"/>
      <c r="D27" s="44"/>
      <c r="E27" s="45"/>
      <c r="F27" s="17"/>
      <c r="G27" s="17"/>
      <c r="H27" s="17"/>
      <c r="I27" s="17"/>
      <c r="J27" s="17"/>
    </row>
    <row r="28" spans="1:10" ht="13.5">
      <c r="A28" s="5"/>
      <c r="B28" s="5"/>
      <c r="C28" s="10"/>
      <c r="D28" s="5"/>
      <c r="E28" s="17"/>
      <c r="F28" s="17"/>
      <c r="G28" s="17"/>
      <c r="H28" s="17"/>
      <c r="I28" s="17"/>
      <c r="J28" s="17"/>
    </row>
    <row r="29" spans="1:10" ht="13.5">
      <c r="A29" s="5" t="s">
        <v>79</v>
      </c>
      <c r="B29" s="5">
        <v>160</v>
      </c>
      <c r="C29" s="10" t="s">
        <v>17</v>
      </c>
      <c r="D29" s="5"/>
      <c r="E29" s="17"/>
      <c r="F29" s="17"/>
      <c r="G29" s="17"/>
      <c r="H29" s="17"/>
      <c r="I29" s="17"/>
      <c r="J29" s="17"/>
    </row>
    <row r="30" spans="1:10" ht="13.5">
      <c r="A30" s="5"/>
      <c r="B30" s="5"/>
      <c r="C30" s="10"/>
      <c r="D30" s="5"/>
      <c r="E30" s="17"/>
      <c r="F30" s="17"/>
      <c r="G30" s="17"/>
      <c r="H30" s="17"/>
      <c r="I30" s="17"/>
      <c r="J30" s="17"/>
    </row>
    <row r="31" spans="1:10" s="35" customFormat="1" ht="13.5">
      <c r="A31" s="12" t="s">
        <v>88</v>
      </c>
      <c r="B31" s="12"/>
      <c r="C31" s="11" t="s">
        <v>17</v>
      </c>
      <c r="D31" s="48">
        <f>E31+F31+G31+H31+I31</f>
        <v>24561800</v>
      </c>
      <c r="E31" s="47">
        <f>E33+E34+E35+E54</f>
        <v>19454000</v>
      </c>
      <c r="F31" s="47">
        <f>F33+F34+F35+F54</f>
        <v>2562100</v>
      </c>
      <c r="G31" s="34"/>
      <c r="H31" s="34"/>
      <c r="I31" s="47">
        <f>I33+I34+I35+I55+I56+I57+I60+I61+I62+I63+I65+I66+I67</f>
        <v>2545700</v>
      </c>
      <c r="J31" s="34"/>
    </row>
    <row r="32" spans="1:10" s="35" customFormat="1" ht="13.5">
      <c r="A32" s="40" t="s">
        <v>80</v>
      </c>
      <c r="B32" s="40">
        <v>210</v>
      </c>
      <c r="C32" s="41"/>
      <c r="D32" s="12"/>
      <c r="E32" s="73"/>
      <c r="F32" s="73"/>
      <c r="G32" s="34"/>
      <c r="H32" s="34"/>
      <c r="I32" s="34"/>
      <c r="J32" s="34"/>
    </row>
    <row r="33" spans="1:10" ht="13.5">
      <c r="A33" s="5" t="s">
        <v>149</v>
      </c>
      <c r="B33" s="5">
        <v>211</v>
      </c>
      <c r="C33" s="14">
        <v>111</v>
      </c>
      <c r="D33" s="44">
        <f>E33+I33</f>
        <v>11861600</v>
      </c>
      <c r="E33" s="71">
        <v>11609200</v>
      </c>
      <c r="F33" s="72"/>
      <c r="G33" s="17"/>
      <c r="H33" s="17"/>
      <c r="I33" s="17">
        <v>252400</v>
      </c>
      <c r="J33" s="17"/>
    </row>
    <row r="34" spans="1:10" ht="13.5">
      <c r="A34" s="15" t="s">
        <v>89</v>
      </c>
      <c r="B34" s="5">
        <v>212</v>
      </c>
      <c r="C34" s="14">
        <v>112</v>
      </c>
      <c r="D34" s="44">
        <f>E34+I34</f>
        <v>1200</v>
      </c>
      <c r="E34" s="72"/>
      <c r="F34" s="72"/>
      <c r="G34" s="17"/>
      <c r="H34" s="17"/>
      <c r="I34" s="45">
        <v>1200</v>
      </c>
      <c r="J34" s="17"/>
    </row>
    <row r="35" spans="1:10" ht="13.5">
      <c r="A35" s="5" t="s">
        <v>148</v>
      </c>
      <c r="B35" s="5">
        <v>213</v>
      </c>
      <c r="C35" s="14">
        <v>119</v>
      </c>
      <c r="D35" s="44">
        <f>E35+I35</f>
        <v>3582200</v>
      </c>
      <c r="E35" s="71">
        <v>3506000</v>
      </c>
      <c r="F35" s="72"/>
      <c r="G35" s="17"/>
      <c r="H35" s="17"/>
      <c r="I35" s="17">
        <v>76200</v>
      </c>
      <c r="J35" s="17"/>
    </row>
    <row r="36" spans="1:10" s="35" customFormat="1" ht="13.5">
      <c r="A36" s="12" t="s">
        <v>91</v>
      </c>
      <c r="B36" s="12">
        <v>220</v>
      </c>
      <c r="C36" s="41"/>
      <c r="D36" s="12"/>
      <c r="E36" s="73"/>
      <c r="F36" s="73"/>
      <c r="G36" s="34"/>
      <c r="H36" s="34"/>
      <c r="I36" s="34"/>
      <c r="J36" s="34"/>
    </row>
    <row r="37" spans="1:10" ht="13.5">
      <c r="A37" s="5" t="s">
        <v>151</v>
      </c>
      <c r="B37" s="5">
        <v>221</v>
      </c>
      <c r="C37" s="14"/>
      <c r="D37" s="5"/>
      <c r="E37" s="72"/>
      <c r="F37" s="72"/>
      <c r="G37" s="17"/>
      <c r="H37" s="17"/>
      <c r="I37" s="17"/>
      <c r="J37" s="17"/>
    </row>
    <row r="38" spans="1:10" ht="13.5">
      <c r="A38" s="5"/>
      <c r="B38" s="5"/>
      <c r="C38" s="14"/>
      <c r="D38" s="5"/>
      <c r="E38" s="72"/>
      <c r="F38" s="72"/>
      <c r="G38" s="17"/>
      <c r="H38" s="17"/>
      <c r="I38" s="17"/>
      <c r="J38" s="17"/>
    </row>
    <row r="39" spans="1:10" s="35" customFormat="1" ht="13.5">
      <c r="A39" s="12" t="s">
        <v>152</v>
      </c>
      <c r="B39" s="12">
        <v>230</v>
      </c>
      <c r="C39" s="41"/>
      <c r="D39" s="12"/>
      <c r="E39" s="73"/>
      <c r="F39" s="73"/>
      <c r="G39" s="34"/>
      <c r="H39" s="34"/>
      <c r="I39" s="34"/>
      <c r="J39" s="34"/>
    </row>
    <row r="40" spans="1:10" s="35" customFormat="1" ht="13.5">
      <c r="A40" s="12" t="s">
        <v>92</v>
      </c>
      <c r="B40" s="12">
        <v>240</v>
      </c>
      <c r="C40" s="41"/>
      <c r="D40" s="12"/>
      <c r="E40" s="73"/>
      <c r="F40" s="73"/>
      <c r="G40" s="34"/>
      <c r="H40" s="34"/>
      <c r="I40" s="34"/>
      <c r="J40" s="34"/>
    </row>
    <row r="41" spans="1:10" ht="27">
      <c r="A41" s="5" t="s">
        <v>153</v>
      </c>
      <c r="B41" s="5">
        <v>241</v>
      </c>
      <c r="C41" s="14"/>
      <c r="D41" s="5"/>
      <c r="E41" s="72"/>
      <c r="F41" s="72"/>
      <c r="G41" s="17"/>
      <c r="H41" s="17"/>
      <c r="I41" s="17"/>
      <c r="J41" s="17"/>
    </row>
    <row r="42" spans="1:10" ht="27">
      <c r="A42" s="5" t="s">
        <v>154</v>
      </c>
      <c r="B42" s="5">
        <v>242</v>
      </c>
      <c r="C42" s="14"/>
      <c r="D42" s="5"/>
      <c r="E42" s="72"/>
      <c r="F42" s="72"/>
      <c r="G42" s="17"/>
      <c r="H42" s="17"/>
      <c r="I42" s="17"/>
      <c r="J42" s="17"/>
    </row>
    <row r="43" spans="1:10" s="35" customFormat="1" ht="27">
      <c r="A43" s="12" t="s">
        <v>93</v>
      </c>
      <c r="B43" s="12">
        <v>250</v>
      </c>
      <c r="C43" s="41"/>
      <c r="D43" s="12"/>
      <c r="E43" s="73"/>
      <c r="F43" s="73"/>
      <c r="G43" s="34"/>
      <c r="H43" s="34"/>
      <c r="I43" s="34"/>
      <c r="J43" s="34"/>
    </row>
    <row r="44" spans="1:10" s="35" customFormat="1" ht="13.5">
      <c r="A44" s="5" t="s">
        <v>155</v>
      </c>
      <c r="B44" s="5">
        <v>251</v>
      </c>
      <c r="C44" s="34"/>
      <c r="D44" s="34"/>
      <c r="E44" s="73"/>
      <c r="F44" s="73"/>
      <c r="G44" s="34"/>
      <c r="H44" s="34"/>
      <c r="I44" s="34"/>
      <c r="J44" s="34"/>
    </row>
    <row r="45" spans="1:10" s="35" customFormat="1" ht="13.5">
      <c r="A45" s="5" t="s">
        <v>156</v>
      </c>
      <c r="B45" s="5">
        <v>252</v>
      </c>
      <c r="C45" s="34"/>
      <c r="D45" s="34"/>
      <c r="E45" s="73"/>
      <c r="F45" s="73"/>
      <c r="G45" s="34"/>
      <c r="H45" s="34"/>
      <c r="I45" s="34"/>
      <c r="J45" s="34"/>
    </row>
    <row r="46" spans="1:10" s="35" customFormat="1" ht="13.5">
      <c r="A46" s="5" t="s">
        <v>157</v>
      </c>
      <c r="B46" s="5">
        <v>253</v>
      </c>
      <c r="C46" s="34"/>
      <c r="D46" s="34"/>
      <c r="E46" s="73"/>
      <c r="F46" s="73"/>
      <c r="G46" s="34"/>
      <c r="H46" s="34"/>
      <c r="I46" s="34"/>
      <c r="J46" s="34"/>
    </row>
    <row r="47" spans="1:10" s="35" customFormat="1" ht="13.5">
      <c r="A47" s="5" t="s">
        <v>158</v>
      </c>
      <c r="B47" s="5">
        <v>254</v>
      </c>
      <c r="C47" s="34"/>
      <c r="D47" s="34"/>
      <c r="E47" s="73"/>
      <c r="F47" s="73"/>
      <c r="G47" s="34"/>
      <c r="H47" s="34"/>
      <c r="I47" s="34"/>
      <c r="J47" s="34"/>
    </row>
    <row r="48" spans="1:10" s="35" customFormat="1" ht="13.5">
      <c r="A48" s="5" t="s">
        <v>159</v>
      </c>
      <c r="B48" s="5">
        <v>255</v>
      </c>
      <c r="C48" s="34"/>
      <c r="D48" s="34"/>
      <c r="E48" s="73"/>
      <c r="F48" s="73"/>
      <c r="G48" s="34"/>
      <c r="H48" s="34"/>
      <c r="I48" s="34"/>
      <c r="J48" s="34"/>
    </row>
    <row r="49" spans="1:10" s="35" customFormat="1" ht="13.5">
      <c r="A49" s="5" t="s">
        <v>160</v>
      </c>
      <c r="B49" s="5">
        <v>256</v>
      </c>
      <c r="C49" s="34"/>
      <c r="D49" s="34"/>
      <c r="E49" s="73"/>
      <c r="F49" s="73"/>
      <c r="G49" s="34"/>
      <c r="H49" s="34"/>
      <c r="I49" s="34"/>
      <c r="J49" s="34"/>
    </row>
    <row r="50" spans="1:10" s="35" customFormat="1" ht="13.5">
      <c r="A50" s="5" t="s">
        <v>165</v>
      </c>
      <c r="B50" s="5">
        <v>257</v>
      </c>
      <c r="C50" s="34"/>
      <c r="D50" s="34"/>
      <c r="E50" s="73"/>
      <c r="F50" s="73"/>
      <c r="G50" s="34"/>
      <c r="H50" s="34"/>
      <c r="I50" s="34"/>
      <c r="J50" s="17"/>
    </row>
    <row r="51" spans="1:10" s="35" customFormat="1" ht="13.5">
      <c r="A51" s="5" t="s">
        <v>161</v>
      </c>
      <c r="B51" s="5">
        <v>258</v>
      </c>
      <c r="C51" s="34"/>
      <c r="D51" s="34"/>
      <c r="E51" s="73"/>
      <c r="F51" s="73"/>
      <c r="G51" s="34"/>
      <c r="H51" s="34"/>
      <c r="I51" s="34"/>
      <c r="J51" s="34"/>
    </row>
    <row r="52" spans="1:10" s="35" customFormat="1" ht="13.5">
      <c r="A52" s="5" t="s">
        <v>162</v>
      </c>
      <c r="B52" s="5">
        <v>259</v>
      </c>
      <c r="C52" s="34"/>
      <c r="D52" s="34"/>
      <c r="E52" s="73"/>
      <c r="F52" s="73"/>
      <c r="G52" s="34"/>
      <c r="H52" s="34"/>
      <c r="I52" s="34"/>
      <c r="J52" s="17"/>
    </row>
    <row r="53" spans="1:10" s="35" customFormat="1" ht="13.5">
      <c r="A53" s="5"/>
      <c r="B53" s="5"/>
      <c r="C53" s="41"/>
      <c r="D53" s="12"/>
      <c r="E53" s="73"/>
      <c r="F53" s="73"/>
      <c r="G53" s="34"/>
      <c r="H53" s="34"/>
      <c r="I53" s="34"/>
      <c r="J53" s="34"/>
    </row>
    <row r="54" spans="1:10" s="35" customFormat="1" ht="13.5">
      <c r="A54" s="12" t="s">
        <v>94</v>
      </c>
      <c r="B54" s="12">
        <v>260</v>
      </c>
      <c r="C54" s="41" t="s">
        <v>17</v>
      </c>
      <c r="D54" s="48">
        <f>E54+F54+G54+H54+I54</f>
        <v>9116800</v>
      </c>
      <c r="E54" s="74">
        <f>SUM(E55:E67)</f>
        <v>4338800</v>
      </c>
      <c r="F54" s="74">
        <f>SUM(F55:F67)</f>
        <v>2562100</v>
      </c>
      <c r="G54" s="34"/>
      <c r="H54" s="34"/>
      <c r="I54" s="47">
        <f>SUM(I55:I67)</f>
        <v>2215900</v>
      </c>
      <c r="J54" s="34"/>
    </row>
    <row r="55" spans="1:10" ht="13.5">
      <c r="A55" s="5" t="s">
        <v>155</v>
      </c>
      <c r="B55" s="5">
        <v>261</v>
      </c>
      <c r="C55" s="14">
        <v>242</v>
      </c>
      <c r="D55" s="44">
        <f aca="true" t="shared" si="0" ref="D55:D66">E55+F55+G55+H55+I55+J55</f>
        <v>113600</v>
      </c>
      <c r="E55" s="71">
        <v>97800</v>
      </c>
      <c r="F55" s="74"/>
      <c r="G55" s="47"/>
      <c r="H55" s="47"/>
      <c r="I55" s="45">
        <v>15800</v>
      </c>
      <c r="J55" s="45"/>
    </row>
    <row r="56" spans="1:10" ht="13.5">
      <c r="A56" s="5" t="s">
        <v>156</v>
      </c>
      <c r="B56" s="5">
        <v>262</v>
      </c>
      <c r="C56" s="14">
        <v>244</v>
      </c>
      <c r="D56" s="44">
        <f t="shared" si="0"/>
        <v>342420</v>
      </c>
      <c r="E56" s="71">
        <v>292120</v>
      </c>
      <c r="F56" s="71">
        <v>20000</v>
      </c>
      <c r="G56" s="47"/>
      <c r="H56" s="47"/>
      <c r="I56" s="45">
        <v>30300</v>
      </c>
      <c r="J56" s="45"/>
    </row>
    <row r="57" spans="1:10" ht="13.5">
      <c r="A57" s="5" t="s">
        <v>157</v>
      </c>
      <c r="B57" s="5">
        <v>263</v>
      </c>
      <c r="C57" s="14">
        <v>244</v>
      </c>
      <c r="D57" s="44">
        <f t="shared" si="0"/>
        <v>1208200</v>
      </c>
      <c r="E57" s="71">
        <v>1138500</v>
      </c>
      <c r="F57" s="71"/>
      <c r="G57" s="45"/>
      <c r="H57" s="45"/>
      <c r="I57" s="45">
        <v>69700</v>
      </c>
      <c r="J57" s="45"/>
    </row>
    <row r="58" spans="1:10" ht="13.5">
      <c r="A58" s="5" t="s">
        <v>158</v>
      </c>
      <c r="B58" s="5">
        <v>264</v>
      </c>
      <c r="C58" s="14"/>
      <c r="D58" s="44">
        <f t="shared" si="0"/>
        <v>0</v>
      </c>
      <c r="E58" s="71"/>
      <c r="F58" s="71"/>
      <c r="G58" s="45"/>
      <c r="H58" s="45"/>
      <c r="I58" s="45"/>
      <c r="J58" s="45"/>
    </row>
    <row r="59" spans="1:10" ht="13.5">
      <c r="A59" s="5" t="s">
        <v>159</v>
      </c>
      <c r="B59" s="5">
        <v>265</v>
      </c>
      <c r="C59" s="14">
        <v>242</v>
      </c>
      <c r="D59" s="44">
        <f t="shared" si="0"/>
        <v>52500</v>
      </c>
      <c r="E59" s="71">
        <v>52500</v>
      </c>
      <c r="F59" s="71"/>
      <c r="G59" s="45"/>
      <c r="H59" s="45"/>
      <c r="I59" s="45"/>
      <c r="J59" s="45"/>
    </row>
    <row r="60" spans="1:10" ht="13.5">
      <c r="A60" s="5" t="s">
        <v>159</v>
      </c>
      <c r="B60" s="5">
        <v>265</v>
      </c>
      <c r="C60" s="14">
        <v>244</v>
      </c>
      <c r="D60" s="44">
        <f>E60+F60+G60+H60+I60+J60</f>
        <v>1851500</v>
      </c>
      <c r="E60" s="71">
        <v>495800</v>
      </c>
      <c r="F60" s="71">
        <v>1249800</v>
      </c>
      <c r="G60" s="45"/>
      <c r="H60" s="45"/>
      <c r="I60" s="45">
        <v>105900</v>
      </c>
      <c r="J60" s="45"/>
    </row>
    <row r="61" spans="1:10" ht="13.5">
      <c r="A61" s="5" t="s">
        <v>160</v>
      </c>
      <c r="B61" s="5">
        <v>266</v>
      </c>
      <c r="C61" s="14">
        <v>242</v>
      </c>
      <c r="D61" s="44">
        <f t="shared" si="0"/>
        <v>224400</v>
      </c>
      <c r="E61" s="71">
        <v>163700</v>
      </c>
      <c r="F61" s="71"/>
      <c r="G61" s="45"/>
      <c r="H61" s="45"/>
      <c r="I61" s="45">
        <v>60700</v>
      </c>
      <c r="J61" s="45"/>
    </row>
    <row r="62" spans="1:10" ht="13.5">
      <c r="A62" s="5" t="s">
        <v>160</v>
      </c>
      <c r="B62" s="5">
        <v>266</v>
      </c>
      <c r="C62" s="14">
        <v>244</v>
      </c>
      <c r="D62" s="44">
        <f>E62+F62+G62+H62+I62+J62</f>
        <v>2572380.6</v>
      </c>
      <c r="E62" s="71">
        <v>1184840.6</v>
      </c>
      <c r="F62" s="71">
        <v>590140</v>
      </c>
      <c r="G62" s="45"/>
      <c r="H62" s="45"/>
      <c r="I62" s="45">
        <v>797400</v>
      </c>
      <c r="J62" s="45"/>
    </row>
    <row r="63" spans="1:10" ht="13.5">
      <c r="A63" s="5" t="s">
        <v>165</v>
      </c>
      <c r="B63" s="5">
        <v>267</v>
      </c>
      <c r="C63" s="14">
        <v>244</v>
      </c>
      <c r="D63" s="44">
        <f t="shared" si="0"/>
        <v>471639.5</v>
      </c>
      <c r="E63" s="71">
        <v>282639.5</v>
      </c>
      <c r="F63" s="71">
        <v>24600</v>
      </c>
      <c r="G63" s="45"/>
      <c r="H63" s="45"/>
      <c r="I63" s="45">
        <v>164400</v>
      </c>
      <c r="J63" s="45"/>
    </row>
    <row r="64" spans="1:10" ht="13.5">
      <c r="A64" s="5" t="s">
        <v>161</v>
      </c>
      <c r="B64" s="5">
        <v>268</v>
      </c>
      <c r="C64" s="14">
        <v>242</v>
      </c>
      <c r="D64" s="44">
        <f t="shared" si="0"/>
        <v>27600</v>
      </c>
      <c r="E64" s="71"/>
      <c r="F64" s="71">
        <v>27600</v>
      </c>
      <c r="G64" s="45"/>
      <c r="H64" s="45"/>
      <c r="I64" s="45"/>
      <c r="J64" s="45"/>
    </row>
    <row r="65" spans="1:10" ht="13.5">
      <c r="A65" s="5" t="s">
        <v>161</v>
      </c>
      <c r="B65" s="5">
        <v>268</v>
      </c>
      <c r="C65" s="14">
        <v>244</v>
      </c>
      <c r="D65" s="44">
        <f>E65+F65+G65+H65+I65+J65</f>
        <v>652900</v>
      </c>
      <c r="E65" s="71"/>
      <c r="F65" s="71">
        <v>531900</v>
      </c>
      <c r="G65" s="45"/>
      <c r="H65" s="45"/>
      <c r="I65" s="45">
        <v>121000</v>
      </c>
      <c r="J65" s="45"/>
    </row>
    <row r="66" spans="1:10" ht="13.5">
      <c r="A66" s="5" t="s">
        <v>162</v>
      </c>
      <c r="B66" s="5">
        <v>269</v>
      </c>
      <c r="C66" s="14">
        <v>242</v>
      </c>
      <c r="D66" s="44">
        <f t="shared" si="0"/>
        <v>32523</v>
      </c>
      <c r="E66" s="71">
        <v>14528</v>
      </c>
      <c r="F66" s="71"/>
      <c r="G66" s="45"/>
      <c r="H66" s="45"/>
      <c r="I66" s="45">
        <v>17995</v>
      </c>
      <c r="J66" s="45"/>
    </row>
    <row r="67" spans="1:10" ht="13.5">
      <c r="A67" s="5" t="s">
        <v>162</v>
      </c>
      <c r="B67" s="5">
        <v>269</v>
      </c>
      <c r="C67" s="14">
        <v>244</v>
      </c>
      <c r="D67" s="44">
        <f>E67+F67+G67+H67+I67+J67</f>
        <v>1567136.9</v>
      </c>
      <c r="E67" s="71">
        <f>220600+410349.9-14528-50</f>
        <v>616371.9</v>
      </c>
      <c r="F67" s="71">
        <v>118060</v>
      </c>
      <c r="G67" s="45"/>
      <c r="H67" s="45"/>
      <c r="I67" s="45">
        <v>832705</v>
      </c>
      <c r="J67" s="45"/>
    </row>
    <row r="68" spans="1:10" ht="13.5">
      <c r="A68" s="5"/>
      <c r="B68" s="5"/>
      <c r="C68" s="14"/>
      <c r="D68" s="5"/>
      <c r="E68" s="72"/>
      <c r="F68" s="72"/>
      <c r="G68" s="17"/>
      <c r="H68" s="17"/>
      <c r="I68" s="17"/>
      <c r="J68" s="17"/>
    </row>
    <row r="69" spans="1:10" s="35" customFormat="1" ht="13.5">
      <c r="A69" s="12" t="s">
        <v>96</v>
      </c>
      <c r="B69" s="12">
        <v>300</v>
      </c>
      <c r="C69" s="41"/>
      <c r="D69" s="12"/>
      <c r="E69" s="73"/>
      <c r="F69" s="73"/>
      <c r="G69" s="34"/>
      <c r="H69" s="34"/>
      <c r="I69" s="34"/>
      <c r="J69" s="34"/>
    </row>
    <row r="70" spans="1:10" ht="13.5">
      <c r="A70" s="5" t="s">
        <v>95</v>
      </c>
      <c r="B70" s="5">
        <v>310</v>
      </c>
      <c r="C70" s="14"/>
      <c r="D70" s="5"/>
      <c r="E70" s="17"/>
      <c r="F70" s="17"/>
      <c r="G70" s="17"/>
      <c r="H70" s="17"/>
      <c r="I70" s="17"/>
      <c r="J70" s="17"/>
    </row>
    <row r="71" spans="1:10" ht="13.5">
      <c r="A71" s="5" t="s">
        <v>97</v>
      </c>
      <c r="B71" s="5">
        <v>320</v>
      </c>
      <c r="C71" s="14"/>
      <c r="D71" s="5"/>
      <c r="E71" s="17"/>
      <c r="F71" s="17"/>
      <c r="G71" s="17"/>
      <c r="H71" s="17"/>
      <c r="I71" s="17"/>
      <c r="J71" s="17"/>
    </row>
    <row r="72" spans="1:10" s="35" customFormat="1" ht="13.5">
      <c r="A72" s="12" t="s">
        <v>98</v>
      </c>
      <c r="B72" s="12">
        <v>400</v>
      </c>
      <c r="C72" s="41"/>
      <c r="D72" s="12"/>
      <c r="E72" s="34"/>
      <c r="F72" s="34"/>
      <c r="G72" s="34"/>
      <c r="H72" s="34"/>
      <c r="I72" s="34"/>
      <c r="J72" s="34"/>
    </row>
    <row r="73" spans="1:10" ht="13.5">
      <c r="A73" s="5" t="s">
        <v>99</v>
      </c>
      <c r="B73" s="5">
        <v>410</v>
      </c>
      <c r="C73" s="14"/>
      <c r="D73" s="5"/>
      <c r="E73" s="17"/>
      <c r="F73" s="17"/>
      <c r="G73" s="17"/>
      <c r="H73" s="17"/>
      <c r="I73" s="17"/>
      <c r="J73" s="17"/>
    </row>
    <row r="74" spans="1:10" ht="13.5">
      <c r="A74" s="5" t="s">
        <v>100</v>
      </c>
      <c r="B74" s="5">
        <v>420</v>
      </c>
      <c r="C74" s="14"/>
      <c r="D74" s="5"/>
      <c r="E74" s="17"/>
      <c r="F74" s="17"/>
      <c r="G74" s="17"/>
      <c r="H74" s="17"/>
      <c r="I74" s="17"/>
      <c r="J74" s="17"/>
    </row>
    <row r="75" spans="1:10" ht="13.5">
      <c r="A75" s="5" t="s">
        <v>101</v>
      </c>
      <c r="B75" s="5">
        <v>500</v>
      </c>
      <c r="C75" s="10" t="s">
        <v>17</v>
      </c>
      <c r="D75" s="5"/>
      <c r="E75" s="44"/>
      <c r="F75" s="17"/>
      <c r="G75" s="17"/>
      <c r="H75" s="17"/>
      <c r="I75" s="5"/>
      <c r="J75" s="17"/>
    </row>
    <row r="76" spans="1:10" ht="13.5">
      <c r="A76" s="5" t="s">
        <v>102</v>
      </c>
      <c r="B76" s="5">
        <v>600</v>
      </c>
      <c r="C76" s="10" t="s">
        <v>17</v>
      </c>
      <c r="D76" s="44"/>
      <c r="E76" s="44"/>
      <c r="F76" s="17"/>
      <c r="G76" s="17"/>
      <c r="H76" s="17"/>
      <c r="I76" s="17"/>
      <c r="J76" s="17"/>
    </row>
    <row r="77" spans="1:4" ht="13.5">
      <c r="A77" s="9"/>
      <c r="B77" s="9"/>
      <c r="C77" s="8"/>
      <c r="D77" s="9"/>
    </row>
    <row r="78" spans="1:6" ht="13.5">
      <c r="A78" s="4" t="s">
        <v>21</v>
      </c>
      <c r="B78" s="4"/>
      <c r="C78" s="24"/>
      <c r="D78" s="8"/>
      <c r="E78" s="25" t="s">
        <v>170</v>
      </c>
      <c r="F78" s="25"/>
    </row>
    <row r="79" spans="1:6" ht="13.5">
      <c r="A79" s="4" t="s">
        <v>18</v>
      </c>
      <c r="B79" s="4"/>
      <c r="C79" s="6" t="s">
        <v>5</v>
      </c>
      <c r="D79" s="8"/>
      <c r="E79" s="201" t="s">
        <v>6</v>
      </c>
      <c r="F79" s="201"/>
    </row>
    <row r="80" spans="1:4" ht="13.5">
      <c r="A80" s="4"/>
      <c r="B80" s="4"/>
      <c r="C80" s="13"/>
      <c r="D80" s="8"/>
    </row>
    <row r="81" spans="1:6" ht="13.5">
      <c r="A81" s="4" t="s">
        <v>22</v>
      </c>
      <c r="B81" s="4"/>
      <c r="C81" s="24"/>
      <c r="D81" s="8"/>
      <c r="E81" s="25" t="s">
        <v>171</v>
      </c>
      <c r="F81" s="25"/>
    </row>
    <row r="82" spans="1:6" ht="13.5">
      <c r="A82" s="4"/>
      <c r="B82" s="4"/>
      <c r="C82" s="6" t="s">
        <v>5</v>
      </c>
      <c r="D82" s="8"/>
      <c r="E82" s="201" t="s">
        <v>6</v>
      </c>
      <c r="F82" s="201"/>
    </row>
    <row r="83" spans="1:6" ht="13.5">
      <c r="A83" s="4" t="s">
        <v>19</v>
      </c>
      <c r="B83" s="4"/>
      <c r="C83" s="24"/>
      <c r="D83" s="8"/>
      <c r="E83" s="25" t="s">
        <v>172</v>
      </c>
      <c r="F83" s="25"/>
    </row>
    <row r="84" spans="1:6" ht="13.5">
      <c r="A84" s="4" t="s">
        <v>173</v>
      </c>
      <c r="B84" s="4"/>
      <c r="C84" s="6" t="s">
        <v>5</v>
      </c>
      <c r="D84" s="8"/>
      <c r="E84" s="201" t="s">
        <v>6</v>
      </c>
      <c r="F84" s="201"/>
    </row>
    <row r="85" spans="1:4" ht="13.5">
      <c r="A85" s="4" t="s">
        <v>20</v>
      </c>
      <c r="B85" s="18"/>
      <c r="C85" s="18"/>
      <c r="D85" s="23"/>
    </row>
    <row r="86" spans="2:4" ht="13.5">
      <c r="B86" s="4"/>
      <c r="C86" s="18"/>
      <c r="D86" s="23"/>
    </row>
    <row r="87" spans="1:4" ht="13.5">
      <c r="A87" s="18"/>
      <c r="B87" s="18"/>
      <c r="C87" s="18"/>
      <c r="D87" s="18"/>
    </row>
    <row r="88" spans="1:4" ht="13.5">
      <c r="A88" s="18"/>
      <c r="B88" s="18"/>
      <c r="C88" s="18"/>
      <c r="D88" s="18"/>
    </row>
    <row r="89" spans="1:4" ht="13.5">
      <c r="A89" s="18"/>
      <c r="B89" s="18"/>
      <c r="C89" s="18"/>
      <c r="D89" s="18"/>
    </row>
    <row r="90" spans="1:4" ht="13.5">
      <c r="A90" s="18"/>
      <c r="B90" s="18"/>
      <c r="C90" s="18"/>
      <c r="D90" s="18"/>
    </row>
    <row r="91" spans="1:4" ht="13.5">
      <c r="A91" s="18"/>
      <c r="B91" s="18"/>
      <c r="C91" s="18"/>
      <c r="D91" s="18"/>
    </row>
    <row r="92" spans="1:4" ht="13.5">
      <c r="A92" s="18"/>
      <c r="B92" s="18"/>
      <c r="C92" s="18"/>
      <c r="D92" s="18"/>
    </row>
    <row r="93" spans="1:4" ht="13.5">
      <c r="A93" s="18"/>
      <c r="B93" s="18"/>
      <c r="C93" s="18"/>
      <c r="D93" s="18"/>
    </row>
    <row r="94" spans="1:4" ht="13.5">
      <c r="A94" s="18"/>
      <c r="B94" s="18"/>
      <c r="C94" s="18"/>
      <c r="D94" s="18"/>
    </row>
    <row r="95" spans="1:4" ht="13.5">
      <c r="A95" s="18"/>
      <c r="B95" s="18"/>
      <c r="C95" s="18"/>
      <c r="D95" s="18"/>
    </row>
    <row r="96" spans="1:4" ht="13.5">
      <c r="A96" s="18"/>
      <c r="B96" s="18"/>
      <c r="C96" s="18"/>
      <c r="D96" s="18"/>
    </row>
    <row r="97" spans="1:4" ht="13.5">
      <c r="A97" s="18"/>
      <c r="B97" s="18"/>
      <c r="C97" s="18"/>
      <c r="D97" s="18"/>
    </row>
    <row r="98" spans="1:4" ht="13.5">
      <c r="A98" s="18"/>
      <c r="B98" s="18"/>
      <c r="C98" s="18"/>
      <c r="D98" s="18"/>
    </row>
    <row r="99" spans="1:4" ht="13.5">
      <c r="A99" s="18"/>
      <c r="B99" s="18"/>
      <c r="C99" s="18"/>
      <c r="D99" s="18"/>
    </row>
    <row r="100" spans="1:4" ht="13.5">
      <c r="A100" s="18"/>
      <c r="B100" s="18"/>
      <c r="C100" s="18"/>
      <c r="D100" s="18"/>
    </row>
    <row r="101" spans="1:4" ht="13.5">
      <c r="A101" s="18"/>
      <c r="B101" s="18"/>
      <c r="C101" s="18"/>
      <c r="D101" s="18"/>
    </row>
    <row r="102" spans="1:4" ht="13.5">
      <c r="A102" s="18"/>
      <c r="B102" s="18"/>
      <c r="C102" s="18"/>
      <c r="D102" s="18"/>
    </row>
    <row r="103" spans="1:4" ht="13.5">
      <c r="A103" s="18"/>
      <c r="B103" s="18"/>
      <c r="C103" s="18"/>
      <c r="D103" s="18"/>
    </row>
    <row r="104" spans="1:4" ht="13.5">
      <c r="A104" s="18"/>
      <c r="B104" s="18"/>
      <c r="C104" s="18"/>
      <c r="D104" s="18"/>
    </row>
    <row r="105" spans="1:4" ht="13.5">
      <c r="A105" s="18"/>
      <c r="B105" s="18"/>
      <c r="C105" s="18"/>
      <c r="D105" s="18"/>
    </row>
    <row r="106" spans="1:4" ht="13.5">
      <c r="A106" s="18"/>
      <c r="B106" s="18"/>
      <c r="C106" s="18"/>
      <c r="D106" s="18"/>
    </row>
    <row r="107" spans="1:4" ht="13.5">
      <c r="A107" s="18"/>
      <c r="B107" s="18"/>
      <c r="C107" s="18"/>
      <c r="D107" s="18"/>
    </row>
    <row r="108" spans="1:4" ht="13.5">
      <c r="A108" s="18"/>
      <c r="B108" s="18"/>
      <c r="C108" s="18"/>
      <c r="D108" s="18"/>
    </row>
    <row r="109" spans="1:4" ht="13.5">
      <c r="A109" s="18"/>
      <c r="B109" s="18"/>
      <c r="C109" s="18"/>
      <c r="D109" s="18"/>
    </row>
    <row r="110" spans="1:4" ht="13.5">
      <c r="A110" s="18"/>
      <c r="B110" s="18"/>
      <c r="C110" s="18"/>
      <c r="D110" s="18"/>
    </row>
    <row r="111" spans="1:4" ht="13.5">
      <c r="A111" s="18"/>
      <c r="B111" s="18"/>
      <c r="C111" s="18"/>
      <c r="D111" s="18"/>
    </row>
    <row r="112" spans="1:4" ht="13.5">
      <c r="A112" s="18"/>
      <c r="B112" s="18"/>
      <c r="C112" s="18"/>
      <c r="D112" s="18"/>
    </row>
    <row r="113" spans="1:4" ht="13.5">
      <c r="A113" s="18"/>
      <c r="B113" s="18"/>
      <c r="C113" s="18"/>
      <c r="D113" s="18"/>
    </row>
    <row r="114" spans="1:4" ht="13.5">
      <c r="A114" s="18"/>
      <c r="B114" s="18"/>
      <c r="C114" s="18"/>
      <c r="D114" s="18"/>
    </row>
    <row r="115" spans="1:4" ht="13.5">
      <c r="A115" s="18"/>
      <c r="B115" s="18"/>
      <c r="C115" s="18"/>
      <c r="D115" s="18"/>
    </row>
    <row r="116" spans="1:4" ht="13.5">
      <c r="A116" s="18"/>
      <c r="B116" s="18"/>
      <c r="C116" s="18"/>
      <c r="D116" s="18"/>
    </row>
    <row r="117" spans="1:4" ht="13.5">
      <c r="A117" s="18"/>
      <c r="B117" s="18"/>
      <c r="C117" s="18"/>
      <c r="D117" s="18"/>
    </row>
    <row r="118" spans="1:4" ht="13.5">
      <c r="A118" s="18"/>
      <c r="B118" s="18"/>
      <c r="C118" s="18"/>
      <c r="D118" s="18"/>
    </row>
    <row r="119" spans="1:4" ht="13.5">
      <c r="A119" s="18"/>
      <c r="B119" s="18"/>
      <c r="C119" s="18"/>
      <c r="D119" s="18"/>
    </row>
    <row r="120" spans="1:4" ht="13.5">
      <c r="A120" s="18"/>
      <c r="B120" s="18"/>
      <c r="C120" s="18"/>
      <c r="D120" s="18"/>
    </row>
    <row r="121" spans="1:4" ht="13.5">
      <c r="A121" s="18"/>
      <c r="B121" s="18"/>
      <c r="C121" s="18"/>
      <c r="D121" s="18"/>
    </row>
    <row r="122" spans="1:4" ht="13.5">
      <c r="A122" s="18"/>
      <c r="B122" s="18"/>
      <c r="C122" s="18"/>
      <c r="D122" s="18"/>
    </row>
    <row r="123" spans="1:4" ht="13.5">
      <c r="A123" s="18"/>
      <c r="B123" s="18"/>
      <c r="C123" s="18"/>
      <c r="D123" s="18"/>
    </row>
    <row r="124" spans="1:4" ht="13.5">
      <c r="A124" s="18"/>
      <c r="B124" s="18"/>
      <c r="C124" s="18"/>
      <c r="D124" s="18"/>
    </row>
    <row r="125" spans="1:4" ht="13.5">
      <c r="A125" s="18"/>
      <c r="B125" s="18"/>
      <c r="C125" s="18"/>
      <c r="D125" s="18"/>
    </row>
    <row r="126" spans="1:4" ht="13.5">
      <c r="A126" s="18"/>
      <c r="B126" s="18"/>
      <c r="C126" s="18"/>
      <c r="D126" s="18"/>
    </row>
    <row r="127" spans="1:4" ht="13.5">
      <c r="A127" s="18"/>
      <c r="B127" s="18"/>
      <c r="C127" s="18"/>
      <c r="D127" s="18"/>
    </row>
    <row r="128" spans="1:4" ht="13.5">
      <c r="A128" s="18"/>
      <c r="B128" s="18"/>
      <c r="C128" s="18"/>
      <c r="D128" s="18"/>
    </row>
    <row r="129" spans="1:4" ht="13.5">
      <c r="A129" s="18"/>
      <c r="B129" s="18"/>
      <c r="C129" s="18"/>
      <c r="D129" s="18"/>
    </row>
    <row r="130" spans="1:4" ht="13.5">
      <c r="A130" s="18"/>
      <c r="B130" s="18"/>
      <c r="C130" s="18"/>
      <c r="D130" s="18"/>
    </row>
    <row r="131" spans="1:4" ht="13.5">
      <c r="A131" s="18"/>
      <c r="B131" s="18"/>
      <c r="C131" s="18"/>
      <c r="D131" s="18"/>
    </row>
    <row r="132" spans="1:4" ht="13.5">
      <c r="A132" s="18"/>
      <c r="B132" s="18"/>
      <c r="C132" s="18"/>
      <c r="D132" s="18"/>
    </row>
    <row r="133" spans="1:4" ht="13.5">
      <c r="A133" s="18"/>
      <c r="B133" s="18"/>
      <c r="C133" s="18"/>
      <c r="D133" s="18"/>
    </row>
    <row r="134" spans="1:4" ht="13.5">
      <c r="A134" s="18"/>
      <c r="B134" s="18"/>
      <c r="C134" s="18"/>
      <c r="D134" s="18"/>
    </row>
    <row r="135" spans="1:4" ht="13.5">
      <c r="A135" s="18"/>
      <c r="B135" s="18"/>
      <c r="C135" s="18"/>
      <c r="D135" s="18"/>
    </row>
    <row r="136" spans="1:4" ht="13.5">
      <c r="A136" s="18"/>
      <c r="B136" s="18"/>
      <c r="C136" s="18"/>
      <c r="D136" s="18"/>
    </row>
    <row r="137" spans="1:4" ht="13.5">
      <c r="A137" s="18"/>
      <c r="B137" s="18"/>
      <c r="C137" s="18"/>
      <c r="D137" s="18"/>
    </row>
    <row r="138" spans="1:4" ht="13.5">
      <c r="A138" s="18"/>
      <c r="B138" s="18"/>
      <c r="C138" s="18"/>
      <c r="D138" s="18"/>
    </row>
    <row r="139" spans="1:4" ht="13.5">
      <c r="A139" s="18"/>
      <c r="B139" s="18"/>
      <c r="C139" s="18"/>
      <c r="D139" s="18"/>
    </row>
    <row r="140" spans="1:4" ht="13.5">
      <c r="A140" s="18"/>
      <c r="B140" s="18"/>
      <c r="C140" s="18"/>
      <c r="D140" s="18"/>
    </row>
    <row r="141" spans="1:4" ht="13.5">
      <c r="A141" s="18"/>
      <c r="B141" s="18"/>
      <c r="C141" s="18"/>
      <c r="D141" s="18"/>
    </row>
    <row r="142" spans="1:4" ht="13.5">
      <c r="A142" s="18"/>
      <c r="B142" s="18"/>
      <c r="C142" s="18"/>
      <c r="D142" s="18"/>
    </row>
    <row r="143" spans="1:4" ht="13.5">
      <c r="A143" s="18"/>
      <c r="B143" s="18"/>
      <c r="C143" s="18"/>
      <c r="D143" s="18"/>
    </row>
    <row r="144" spans="1:4" ht="13.5">
      <c r="A144" s="18"/>
      <c r="B144" s="18"/>
      <c r="C144" s="18"/>
      <c r="D144" s="18"/>
    </row>
    <row r="145" spans="1:4" ht="13.5">
      <c r="A145" s="18"/>
      <c r="B145" s="18"/>
      <c r="C145" s="18"/>
      <c r="D145" s="18"/>
    </row>
    <row r="146" spans="1:4" ht="13.5">
      <c r="A146" s="18"/>
      <c r="B146" s="18"/>
      <c r="C146" s="18"/>
      <c r="D146" s="18"/>
    </row>
    <row r="147" spans="1:4" ht="13.5">
      <c r="A147" s="18"/>
      <c r="B147" s="18"/>
      <c r="C147" s="18"/>
      <c r="D147" s="18"/>
    </row>
    <row r="148" spans="1:4" ht="13.5">
      <c r="A148" s="18"/>
      <c r="B148" s="18"/>
      <c r="C148" s="18"/>
      <c r="D148" s="18"/>
    </row>
    <row r="149" spans="1:4" ht="13.5">
      <c r="A149" s="18"/>
      <c r="B149" s="18"/>
      <c r="C149" s="18"/>
      <c r="D149" s="18"/>
    </row>
    <row r="150" spans="1:4" ht="13.5">
      <c r="A150" s="18"/>
      <c r="B150" s="18"/>
      <c r="C150" s="18"/>
      <c r="D150" s="18"/>
    </row>
    <row r="151" spans="1:4" ht="13.5">
      <c r="A151" s="18"/>
      <c r="B151" s="18"/>
      <c r="C151" s="18"/>
      <c r="D151" s="18"/>
    </row>
    <row r="152" spans="1:4" ht="13.5">
      <c r="A152" s="18"/>
      <c r="B152" s="18"/>
      <c r="C152" s="18"/>
      <c r="D152" s="18"/>
    </row>
    <row r="153" spans="1:4" ht="13.5">
      <c r="A153" s="18"/>
      <c r="B153" s="18"/>
      <c r="C153" s="18"/>
      <c r="D153" s="18"/>
    </row>
    <row r="154" spans="1:4" ht="13.5">
      <c r="A154" s="18"/>
      <c r="B154" s="18"/>
      <c r="C154" s="18"/>
      <c r="D154" s="18"/>
    </row>
    <row r="155" spans="1:4" ht="13.5">
      <c r="A155" s="18"/>
      <c r="B155" s="18"/>
      <c r="C155" s="18"/>
      <c r="D155" s="18"/>
    </row>
    <row r="156" spans="1:4" ht="13.5">
      <c r="A156" s="18"/>
      <c r="B156" s="18"/>
      <c r="C156" s="18"/>
      <c r="D156" s="18"/>
    </row>
    <row r="157" spans="1:4" ht="13.5">
      <c r="A157" s="18"/>
      <c r="B157" s="18"/>
      <c r="C157" s="18"/>
      <c r="D157" s="18"/>
    </row>
    <row r="158" spans="1:4" ht="13.5">
      <c r="A158" s="18"/>
      <c r="B158" s="18"/>
      <c r="C158" s="18"/>
      <c r="D158" s="18"/>
    </row>
    <row r="159" spans="1:4" ht="13.5">
      <c r="A159" s="18"/>
      <c r="B159" s="18"/>
      <c r="C159" s="18"/>
      <c r="D159" s="18"/>
    </row>
    <row r="160" spans="1:4" ht="13.5">
      <c r="A160" s="18"/>
      <c r="B160" s="18"/>
      <c r="C160" s="18"/>
      <c r="D160" s="18"/>
    </row>
    <row r="161" spans="1:4" ht="13.5">
      <c r="A161" s="18"/>
      <c r="B161" s="18"/>
      <c r="C161" s="18"/>
      <c r="D161" s="18"/>
    </row>
    <row r="162" spans="1:4" ht="13.5">
      <c r="A162" s="18"/>
      <c r="B162" s="18"/>
      <c r="C162" s="18"/>
      <c r="D162" s="18"/>
    </row>
    <row r="163" spans="1:4" ht="13.5">
      <c r="A163" s="18"/>
      <c r="B163" s="18"/>
      <c r="C163" s="18"/>
      <c r="D163" s="18"/>
    </row>
    <row r="164" spans="1:4" ht="13.5">
      <c r="A164" s="18"/>
      <c r="B164" s="18"/>
      <c r="C164" s="18"/>
      <c r="D164" s="18"/>
    </row>
    <row r="165" spans="1:4" ht="13.5">
      <c r="A165" s="18"/>
      <c r="B165" s="18"/>
      <c r="C165" s="18"/>
      <c r="D165" s="18"/>
    </row>
    <row r="166" spans="1:4" ht="13.5">
      <c r="A166" s="18"/>
      <c r="B166" s="18"/>
      <c r="C166" s="18"/>
      <c r="D166" s="18"/>
    </row>
    <row r="167" spans="1:4" ht="13.5">
      <c r="A167" s="18"/>
      <c r="B167" s="18"/>
      <c r="C167" s="18"/>
      <c r="D167" s="18"/>
    </row>
    <row r="168" spans="1:4" ht="13.5">
      <c r="A168" s="18"/>
      <c r="B168" s="18"/>
      <c r="C168" s="18"/>
      <c r="D168" s="18"/>
    </row>
    <row r="169" spans="1:4" ht="13.5">
      <c r="A169" s="18"/>
      <c r="B169" s="18"/>
      <c r="C169" s="18"/>
      <c r="D169" s="18"/>
    </row>
    <row r="170" spans="1:4" ht="13.5">
      <c r="A170" s="18"/>
      <c r="B170" s="18"/>
      <c r="C170" s="18"/>
      <c r="D170" s="18"/>
    </row>
    <row r="171" spans="1:4" ht="13.5">
      <c r="A171" s="18"/>
      <c r="B171" s="18"/>
      <c r="C171" s="18"/>
      <c r="D171" s="18"/>
    </row>
    <row r="172" spans="1:4" ht="13.5">
      <c r="A172" s="18"/>
      <c r="B172" s="18"/>
      <c r="C172" s="18"/>
      <c r="D172" s="18"/>
    </row>
    <row r="173" spans="1:4" ht="13.5">
      <c r="A173" s="18"/>
      <c r="B173" s="18"/>
      <c r="C173" s="18"/>
      <c r="D173" s="18"/>
    </row>
    <row r="174" spans="1:4" ht="13.5">
      <c r="A174" s="18"/>
      <c r="B174" s="18"/>
      <c r="C174" s="18"/>
      <c r="D174" s="18"/>
    </row>
    <row r="175" spans="1:4" ht="13.5">
      <c r="A175" s="18"/>
      <c r="B175" s="18"/>
      <c r="C175" s="18"/>
      <c r="D175" s="18"/>
    </row>
    <row r="176" spans="1:4" ht="13.5">
      <c r="A176" s="18"/>
      <c r="B176" s="18"/>
      <c r="C176" s="18"/>
      <c r="D176" s="18"/>
    </row>
    <row r="177" spans="1:4" ht="13.5">
      <c r="A177" s="18"/>
      <c r="B177" s="18"/>
      <c r="C177" s="18"/>
      <c r="D177" s="18"/>
    </row>
    <row r="178" spans="1:4" ht="13.5">
      <c r="A178" s="18"/>
      <c r="B178" s="18"/>
      <c r="C178" s="18"/>
      <c r="D178" s="18"/>
    </row>
    <row r="179" spans="1:4" ht="13.5">
      <c r="A179" s="18"/>
      <c r="B179" s="18"/>
      <c r="C179" s="18"/>
      <c r="D179" s="18"/>
    </row>
    <row r="180" spans="1:4" ht="13.5">
      <c r="A180" s="18"/>
      <c r="B180" s="18"/>
      <c r="C180" s="18"/>
      <c r="D180" s="18"/>
    </row>
    <row r="181" spans="1:4" ht="13.5">
      <c r="A181" s="18"/>
      <c r="B181" s="18"/>
      <c r="C181" s="18"/>
      <c r="D181" s="18"/>
    </row>
    <row r="182" spans="1:4" ht="13.5">
      <c r="A182" s="18"/>
      <c r="B182" s="18"/>
      <c r="C182" s="18"/>
      <c r="D182" s="18"/>
    </row>
    <row r="183" spans="1:4" ht="13.5">
      <c r="A183" s="18"/>
      <c r="B183" s="18"/>
      <c r="C183" s="18"/>
      <c r="D183" s="18"/>
    </row>
    <row r="184" spans="1:4" ht="13.5">
      <c r="A184" s="18"/>
      <c r="B184" s="18"/>
      <c r="C184" s="18"/>
      <c r="D184" s="18"/>
    </row>
    <row r="185" spans="1:4" ht="13.5">
      <c r="A185" s="18"/>
      <c r="B185" s="18"/>
      <c r="C185" s="18"/>
      <c r="D185" s="18"/>
    </row>
    <row r="186" spans="1:4" ht="13.5">
      <c r="A186" s="18"/>
      <c r="B186" s="18"/>
      <c r="C186" s="18"/>
      <c r="D186" s="18"/>
    </row>
    <row r="187" spans="1:4" ht="13.5">
      <c r="A187" s="18"/>
      <c r="B187" s="18"/>
      <c r="C187" s="18"/>
      <c r="D187" s="18"/>
    </row>
    <row r="188" spans="1:4" ht="13.5">
      <c r="A188" s="18"/>
      <c r="B188" s="18"/>
      <c r="C188" s="18"/>
      <c r="D188" s="18"/>
    </row>
    <row r="189" spans="1:4" ht="13.5">
      <c r="A189" s="18"/>
      <c r="B189" s="18"/>
      <c r="C189" s="18"/>
      <c r="D189" s="18"/>
    </row>
    <row r="190" spans="1:4" ht="13.5">
      <c r="A190" s="18"/>
      <c r="B190" s="18"/>
      <c r="C190" s="18"/>
      <c r="D190" s="18"/>
    </row>
    <row r="191" spans="1:4" ht="13.5">
      <c r="A191" s="18"/>
      <c r="B191" s="18"/>
      <c r="C191" s="18"/>
      <c r="D191" s="18"/>
    </row>
    <row r="192" spans="1:4" ht="13.5">
      <c r="A192" s="18"/>
      <c r="B192" s="18"/>
      <c r="C192" s="18"/>
      <c r="D192" s="18"/>
    </row>
    <row r="193" spans="1:4" ht="13.5">
      <c r="A193" s="18"/>
      <c r="B193" s="18"/>
      <c r="C193" s="18"/>
      <c r="D193" s="18"/>
    </row>
    <row r="194" spans="1:4" ht="13.5">
      <c r="A194" s="18"/>
      <c r="B194" s="18"/>
      <c r="C194" s="18"/>
      <c r="D194" s="18"/>
    </row>
    <row r="195" spans="1:4" ht="13.5">
      <c r="A195" s="18"/>
      <c r="B195" s="18"/>
      <c r="C195" s="18"/>
      <c r="D195" s="18"/>
    </row>
    <row r="196" spans="1:4" ht="13.5">
      <c r="A196" s="18"/>
      <c r="B196" s="18"/>
      <c r="C196" s="18"/>
      <c r="D196" s="18"/>
    </row>
    <row r="197" spans="1:4" ht="13.5">
      <c r="A197" s="18"/>
      <c r="B197" s="18"/>
      <c r="C197" s="18"/>
      <c r="D197" s="18"/>
    </row>
    <row r="198" spans="1:4" ht="13.5">
      <c r="A198" s="18"/>
      <c r="B198" s="18"/>
      <c r="C198" s="18"/>
      <c r="D198" s="18"/>
    </row>
    <row r="199" spans="1:4" ht="13.5">
      <c r="A199" s="18"/>
      <c r="B199" s="18"/>
      <c r="C199" s="18"/>
      <c r="D199" s="18"/>
    </row>
    <row r="200" spans="1:4" ht="13.5">
      <c r="A200" s="18"/>
      <c r="B200" s="18"/>
      <c r="C200" s="18"/>
      <c r="D200" s="18"/>
    </row>
    <row r="201" spans="1:4" ht="13.5">
      <c r="A201" s="18"/>
      <c r="B201" s="18"/>
      <c r="C201" s="18"/>
      <c r="D201" s="18"/>
    </row>
    <row r="202" spans="1:4" ht="13.5">
      <c r="A202" s="18"/>
      <c r="B202" s="18"/>
      <c r="C202" s="18"/>
      <c r="D202" s="18"/>
    </row>
    <row r="203" spans="1:4" ht="13.5">
      <c r="A203" s="18"/>
      <c r="B203" s="18"/>
      <c r="C203" s="18"/>
      <c r="D203" s="18"/>
    </row>
    <row r="204" spans="1:4" ht="13.5">
      <c r="A204" s="18"/>
      <c r="B204" s="18"/>
      <c r="C204" s="18"/>
      <c r="D204" s="18"/>
    </row>
    <row r="205" spans="1:4" ht="13.5">
      <c r="A205" s="18"/>
      <c r="B205" s="18"/>
      <c r="C205" s="18"/>
      <c r="D205" s="18"/>
    </row>
    <row r="206" spans="1:4" ht="13.5">
      <c r="A206" s="18"/>
      <c r="B206" s="18"/>
      <c r="C206" s="18"/>
      <c r="D206" s="18"/>
    </row>
    <row r="207" spans="1:4" ht="13.5">
      <c r="A207" s="18"/>
      <c r="B207" s="18"/>
      <c r="C207" s="18"/>
      <c r="D207" s="18"/>
    </row>
    <row r="208" spans="1:4" ht="13.5">
      <c r="A208" s="18"/>
      <c r="B208" s="18"/>
      <c r="C208" s="18"/>
      <c r="D208" s="18"/>
    </row>
    <row r="209" spans="1:4" ht="13.5">
      <c r="A209" s="18"/>
      <c r="B209" s="18"/>
      <c r="C209" s="18"/>
      <c r="D209" s="18"/>
    </row>
    <row r="210" spans="1:4" ht="13.5">
      <c r="A210" s="18"/>
      <c r="B210" s="18"/>
      <c r="C210" s="18"/>
      <c r="D210" s="18"/>
    </row>
    <row r="211" spans="1:4" ht="13.5">
      <c r="A211" s="18"/>
      <c r="B211" s="18"/>
      <c r="C211" s="18"/>
      <c r="D211" s="18"/>
    </row>
    <row r="212" spans="1:4" ht="13.5">
      <c r="A212" s="18"/>
      <c r="B212" s="18"/>
      <c r="C212" s="18"/>
      <c r="D212" s="18"/>
    </row>
    <row r="213" spans="1:4" ht="13.5">
      <c r="A213" s="18"/>
      <c r="B213" s="18"/>
      <c r="C213" s="18"/>
      <c r="D213" s="18"/>
    </row>
    <row r="214" spans="1:4" ht="13.5">
      <c r="A214" s="18"/>
      <c r="B214" s="18"/>
      <c r="C214" s="18"/>
      <c r="D214" s="18"/>
    </row>
    <row r="215" spans="1:4" ht="13.5">
      <c r="A215" s="18"/>
      <c r="B215" s="18"/>
      <c r="C215" s="18"/>
      <c r="D215" s="18"/>
    </row>
    <row r="216" spans="1:4" ht="13.5">
      <c r="A216" s="18"/>
      <c r="B216" s="18"/>
      <c r="C216" s="18"/>
      <c r="D216" s="18"/>
    </row>
    <row r="217" spans="1:4" ht="13.5">
      <c r="A217" s="18"/>
      <c r="B217" s="18"/>
      <c r="C217" s="18"/>
      <c r="D217" s="18"/>
    </row>
    <row r="218" spans="1:4" ht="13.5">
      <c r="A218" s="18"/>
      <c r="B218" s="18"/>
      <c r="C218" s="18"/>
      <c r="D218" s="18"/>
    </row>
    <row r="219" spans="1:4" ht="13.5">
      <c r="A219" s="18"/>
      <c r="B219" s="18"/>
      <c r="C219" s="18"/>
      <c r="D219" s="18"/>
    </row>
    <row r="220" spans="1:4" ht="13.5">
      <c r="A220" s="18"/>
      <c r="B220" s="18"/>
      <c r="C220" s="18"/>
      <c r="D220" s="18"/>
    </row>
    <row r="221" spans="1:4" ht="13.5">
      <c r="A221" s="18"/>
      <c r="B221" s="18"/>
      <c r="C221" s="18"/>
      <c r="D221" s="18"/>
    </row>
    <row r="222" spans="1:4" ht="13.5">
      <c r="A222" s="18"/>
      <c r="B222" s="18"/>
      <c r="C222" s="18"/>
      <c r="D222" s="18"/>
    </row>
    <row r="223" spans="1:4" ht="13.5">
      <c r="A223" s="18"/>
      <c r="B223" s="18"/>
      <c r="C223" s="18"/>
      <c r="D223" s="18"/>
    </row>
    <row r="224" spans="1:4" ht="13.5">
      <c r="A224" s="18"/>
      <c r="B224" s="18"/>
      <c r="C224" s="18"/>
      <c r="D224" s="18"/>
    </row>
    <row r="225" spans="1:4" ht="13.5">
      <c r="A225" s="18"/>
      <c r="B225" s="18"/>
      <c r="C225" s="18"/>
      <c r="D225" s="18"/>
    </row>
    <row r="226" spans="1:4" ht="13.5">
      <c r="A226" s="18"/>
      <c r="B226" s="18"/>
      <c r="C226" s="18"/>
      <c r="D226" s="18"/>
    </row>
    <row r="227" spans="1:4" ht="13.5">
      <c r="A227" s="18"/>
      <c r="B227" s="18"/>
      <c r="C227" s="18"/>
      <c r="D227" s="18"/>
    </row>
    <row r="228" spans="1:4" ht="13.5">
      <c r="A228" s="18"/>
      <c r="B228" s="18"/>
      <c r="C228" s="18"/>
      <c r="D228" s="18"/>
    </row>
    <row r="229" spans="1:4" ht="13.5">
      <c r="A229" s="18"/>
      <c r="B229" s="18"/>
      <c r="C229" s="18"/>
      <c r="D229" s="18"/>
    </row>
    <row r="230" spans="1:4" ht="13.5">
      <c r="A230" s="18"/>
      <c r="B230" s="18"/>
      <c r="C230" s="18"/>
      <c r="D230" s="18"/>
    </row>
    <row r="231" spans="1:4" ht="13.5">
      <c r="A231" s="18"/>
      <c r="B231" s="18"/>
      <c r="C231" s="18"/>
      <c r="D231" s="18"/>
    </row>
    <row r="232" spans="1:4" ht="13.5">
      <c r="A232" s="18"/>
      <c r="B232" s="18"/>
      <c r="C232" s="18"/>
      <c r="D232" s="18"/>
    </row>
    <row r="233" spans="1:4" ht="13.5">
      <c r="A233" s="18"/>
      <c r="B233" s="18"/>
      <c r="C233" s="18"/>
      <c r="D233" s="18"/>
    </row>
    <row r="234" spans="1:4" ht="13.5">
      <c r="A234" s="18"/>
      <c r="B234" s="18"/>
      <c r="C234" s="18"/>
      <c r="D234" s="18"/>
    </row>
    <row r="235" spans="1:4" ht="13.5">
      <c r="A235" s="18"/>
      <c r="B235" s="18"/>
      <c r="C235" s="18"/>
      <c r="D235" s="18"/>
    </row>
  </sheetData>
  <sheetProtection/>
  <mergeCells count="17">
    <mergeCell ref="A4:J4"/>
    <mergeCell ref="A6:A9"/>
    <mergeCell ref="B6:B9"/>
    <mergeCell ref="E82:F82"/>
    <mergeCell ref="D7:D9"/>
    <mergeCell ref="E8:E9"/>
    <mergeCell ref="F8:F9"/>
    <mergeCell ref="E84:F84"/>
    <mergeCell ref="E79:F79"/>
    <mergeCell ref="I2:J2"/>
    <mergeCell ref="G8:G9"/>
    <mergeCell ref="H8:H9"/>
    <mergeCell ref="I8:J8"/>
    <mergeCell ref="E7:J7"/>
    <mergeCell ref="D6:J6"/>
    <mergeCell ref="A3:J3"/>
    <mergeCell ref="C6:C9"/>
  </mergeCells>
  <printOptions/>
  <pageMargins left="0.7874015748031497" right="0.1968503937007874" top="0.3937007874015748" bottom="0.3937007874015748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L4" sqref="L4"/>
    </sheetView>
  </sheetViews>
  <sheetFormatPr defaultColWidth="9.00390625" defaultRowHeight="12.75"/>
  <cols>
    <col min="2" max="2" width="10.125" style="0" customWidth="1"/>
    <col min="9" max="9" width="49.875" style="0" customWidth="1"/>
    <col min="10" max="10" width="15.50390625" style="0" hidden="1" customWidth="1"/>
  </cols>
  <sheetData>
    <row r="1" spans="1:10" ht="14.25" customHeight="1">
      <c r="A1" s="157" t="s">
        <v>103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.75">
      <c r="A2" s="50"/>
      <c r="B2" s="50"/>
      <c r="C2" s="50"/>
      <c r="D2" s="50"/>
      <c r="E2" s="49"/>
      <c r="F2" s="50"/>
      <c r="G2" s="50"/>
      <c r="H2" s="50"/>
      <c r="I2" s="51"/>
      <c r="J2" s="51"/>
    </row>
    <row r="3" spans="1:10" ht="15" customHeight="1">
      <c r="A3" s="172" t="s">
        <v>104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206.25" customHeight="1">
      <c r="A4" s="170" t="s">
        <v>2</v>
      </c>
      <c r="B4" s="162"/>
      <c r="C4" s="162"/>
      <c r="D4" s="162"/>
      <c r="E4" s="162"/>
      <c r="F4" s="162"/>
      <c r="G4" s="162"/>
      <c r="H4" s="162"/>
      <c r="I4" s="162"/>
      <c r="J4" s="171"/>
    </row>
    <row r="5" spans="1:10" ht="12.75">
      <c r="A5" s="52"/>
      <c r="B5" s="52"/>
      <c r="C5" s="52"/>
      <c r="D5" s="52"/>
      <c r="E5" s="52"/>
      <c r="F5" s="52"/>
      <c r="G5" s="52"/>
      <c r="H5" s="52"/>
      <c r="I5" s="51"/>
      <c r="J5" s="51"/>
    </row>
    <row r="6" spans="1:10" ht="15" customHeight="1">
      <c r="A6" s="172" t="s">
        <v>105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ht="67.5" customHeight="1">
      <c r="A7" s="170" t="s">
        <v>1</v>
      </c>
      <c r="B7" s="162"/>
      <c r="C7" s="162"/>
      <c r="D7" s="162"/>
      <c r="E7" s="162"/>
      <c r="F7" s="162"/>
      <c r="G7" s="162"/>
      <c r="H7" s="162"/>
      <c r="I7" s="162"/>
      <c r="J7" s="171"/>
    </row>
    <row r="8" spans="1:10" ht="12.75">
      <c r="A8" s="52"/>
      <c r="B8" s="52"/>
      <c r="C8" s="52"/>
      <c r="D8" s="52"/>
      <c r="E8" s="52"/>
      <c r="F8" s="52"/>
      <c r="G8" s="52"/>
      <c r="H8" s="52"/>
      <c r="I8" s="51"/>
      <c r="J8" s="51"/>
    </row>
    <row r="9" spans="1:10" ht="48" customHeight="1">
      <c r="A9" s="164" t="s">
        <v>106</v>
      </c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76.5" customHeight="1">
      <c r="A10" s="170" t="s">
        <v>0</v>
      </c>
      <c r="B10" s="162"/>
      <c r="C10" s="162"/>
      <c r="D10" s="162"/>
      <c r="E10" s="162"/>
      <c r="F10" s="162"/>
      <c r="G10" s="162"/>
      <c r="H10" s="162"/>
      <c r="I10" s="162"/>
      <c r="J10" s="171"/>
    </row>
    <row r="11" spans="1:10" ht="12.7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25.5" customHeight="1">
      <c r="A12" s="175" t="s">
        <v>122</v>
      </c>
      <c r="B12" s="175"/>
      <c r="C12" s="175"/>
      <c r="D12" s="175"/>
      <c r="E12" s="175"/>
      <c r="F12" s="175"/>
      <c r="G12" s="175"/>
      <c r="H12" s="173">
        <v>26050982.73</v>
      </c>
      <c r="I12" s="174"/>
      <c r="J12" s="174"/>
    </row>
    <row r="13" spans="1:10" ht="25.5" customHeight="1">
      <c r="A13" s="175" t="s">
        <v>123</v>
      </c>
      <c r="B13" s="175"/>
      <c r="C13" s="175"/>
      <c r="D13" s="175"/>
      <c r="E13" s="175"/>
      <c r="F13" s="175"/>
      <c r="G13" s="175"/>
      <c r="H13" s="168">
        <v>26025969.73</v>
      </c>
      <c r="I13" s="169"/>
      <c r="J13" s="169"/>
    </row>
    <row r="14" spans="1:10" ht="28.5" customHeight="1">
      <c r="A14" s="176" t="s">
        <v>124</v>
      </c>
      <c r="B14" s="176"/>
      <c r="C14" s="176"/>
      <c r="D14" s="176"/>
      <c r="E14" s="176"/>
      <c r="F14" s="176"/>
      <c r="G14" s="176"/>
      <c r="H14" s="168">
        <f>-H15</f>
        <v>-25013</v>
      </c>
      <c r="I14" s="169"/>
      <c r="J14" s="169"/>
    </row>
    <row r="15" spans="1:10" ht="27" customHeight="1">
      <c r="A15" s="175" t="s">
        <v>125</v>
      </c>
      <c r="B15" s="175"/>
      <c r="C15" s="175"/>
      <c r="D15" s="175"/>
      <c r="E15" s="175"/>
      <c r="F15" s="175"/>
      <c r="G15" s="175"/>
      <c r="H15" s="168">
        <v>25013</v>
      </c>
      <c r="I15" s="169"/>
      <c r="J15" s="169"/>
    </row>
    <row r="16" spans="1:10" ht="12.75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28.5" customHeight="1">
      <c r="A17" s="175" t="s">
        <v>126</v>
      </c>
      <c r="B17" s="175"/>
      <c r="C17" s="175"/>
      <c r="D17" s="175"/>
      <c r="E17" s="175"/>
      <c r="F17" s="175"/>
      <c r="G17" s="175"/>
      <c r="H17" s="173">
        <v>16795311.82</v>
      </c>
      <c r="I17" s="174"/>
      <c r="J17" s="174"/>
    </row>
    <row r="18" spans="1:10" ht="23.25" customHeight="1">
      <c r="A18" s="51" t="s">
        <v>127</v>
      </c>
      <c r="B18" s="51"/>
      <c r="C18" s="51"/>
      <c r="D18" s="51"/>
      <c r="E18" s="51"/>
      <c r="F18" s="51"/>
      <c r="G18" s="51"/>
      <c r="H18" s="173">
        <v>13352220.42</v>
      </c>
      <c r="I18" s="174"/>
      <c r="J18" s="174"/>
    </row>
  </sheetData>
  <sheetProtection/>
  <mergeCells count="18">
    <mergeCell ref="H18:J18"/>
    <mergeCell ref="A12:G12"/>
    <mergeCell ref="H12:J12"/>
    <mergeCell ref="A13:G13"/>
    <mergeCell ref="H13:J13"/>
    <mergeCell ref="A14:G14"/>
    <mergeCell ref="A15:G15"/>
    <mergeCell ref="H15:J15"/>
    <mergeCell ref="A17:G17"/>
    <mergeCell ref="H17:J17"/>
    <mergeCell ref="H14:J14"/>
    <mergeCell ref="A7:J7"/>
    <mergeCell ref="A10:J10"/>
    <mergeCell ref="A9:J9"/>
    <mergeCell ref="A1:J1"/>
    <mergeCell ref="A3:J3"/>
    <mergeCell ref="A4:J4"/>
    <mergeCell ref="A6:J6"/>
  </mergeCells>
  <printOptions/>
  <pageMargins left="0.24" right="0.24" top="0.5905511811023623" bottom="0.3937007874015748" header="0" footer="0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2.00390625" style="0" customWidth="1"/>
    <col min="2" max="2" width="82.875" style="0" customWidth="1"/>
    <col min="3" max="3" width="18.375" style="0" customWidth="1"/>
  </cols>
  <sheetData>
    <row r="1" ht="12.75">
      <c r="C1" s="32" t="s">
        <v>36</v>
      </c>
    </row>
    <row r="2" ht="12.75">
      <c r="C2" s="39" t="s">
        <v>164</v>
      </c>
    </row>
    <row r="3" ht="12.75">
      <c r="C3" s="31"/>
    </row>
    <row r="4" spans="2:3" ht="13.5">
      <c r="B4" s="177" t="s">
        <v>37</v>
      </c>
      <c r="C4" s="177"/>
    </row>
    <row r="5" spans="2:3" ht="13.5">
      <c r="B5" s="177" t="s">
        <v>185</v>
      </c>
      <c r="C5" s="177"/>
    </row>
    <row r="6" spans="2:3" ht="13.5">
      <c r="B6" s="177" t="s">
        <v>38</v>
      </c>
      <c r="C6" s="177"/>
    </row>
    <row r="7" spans="2:3" ht="13.5">
      <c r="B7" s="26"/>
      <c r="C7" s="26"/>
    </row>
    <row r="8" spans="1:3" ht="13.5">
      <c r="A8" s="28" t="s">
        <v>39</v>
      </c>
      <c r="B8" s="10" t="s">
        <v>15</v>
      </c>
      <c r="C8" s="10" t="s">
        <v>40</v>
      </c>
    </row>
    <row r="9" spans="1:3" s="20" customFormat="1" ht="13.5">
      <c r="A9" s="29" t="s">
        <v>41</v>
      </c>
      <c r="B9" s="12" t="s">
        <v>43</v>
      </c>
      <c r="C9" s="77">
        <v>39735.052</v>
      </c>
    </row>
    <row r="10" spans="1:3" s="20" customFormat="1" ht="13.5">
      <c r="A10" s="29" t="s">
        <v>42</v>
      </c>
      <c r="B10" s="12" t="s">
        <v>45</v>
      </c>
      <c r="C10" s="77">
        <v>26050.983</v>
      </c>
    </row>
    <row r="11" spans="1:3" ht="13.5">
      <c r="A11" s="30"/>
      <c r="B11" s="5" t="s">
        <v>46</v>
      </c>
      <c r="C11" s="78">
        <v>20334.573</v>
      </c>
    </row>
    <row r="12" spans="1:3" s="20" customFormat="1" ht="13.5">
      <c r="A12" s="29" t="s">
        <v>44</v>
      </c>
      <c r="B12" s="12" t="s">
        <v>47</v>
      </c>
      <c r="C12" s="77">
        <v>13352.22</v>
      </c>
    </row>
    <row r="13" spans="1:3" ht="13.5">
      <c r="A13" s="30"/>
      <c r="B13" s="5" t="s">
        <v>46</v>
      </c>
      <c r="C13" s="78">
        <v>6897.953</v>
      </c>
    </row>
    <row r="14" spans="1:3" s="20" customFormat="1" ht="13.5">
      <c r="A14" s="29" t="s">
        <v>48</v>
      </c>
      <c r="B14" s="12" t="s">
        <v>49</v>
      </c>
      <c r="C14" s="77">
        <v>-38888.941</v>
      </c>
    </row>
    <row r="15" spans="1:3" s="20" customFormat="1" ht="13.5">
      <c r="A15" s="29" t="s">
        <v>50</v>
      </c>
      <c r="B15" s="12" t="s">
        <v>51</v>
      </c>
      <c r="C15" s="77">
        <v>29.009</v>
      </c>
    </row>
    <row r="16" spans="1:3" s="19" customFormat="1" ht="13.5">
      <c r="A16" s="30"/>
      <c r="B16" s="5" t="s">
        <v>52</v>
      </c>
      <c r="C16" s="79">
        <v>19.694</v>
      </c>
    </row>
    <row r="17" spans="1:3" ht="13.5">
      <c r="A17" s="30"/>
      <c r="B17" s="5" t="s">
        <v>53</v>
      </c>
      <c r="C17" s="80" t="s">
        <v>189</v>
      </c>
    </row>
    <row r="18" spans="1:3" ht="13.5">
      <c r="A18" s="30"/>
      <c r="B18" s="5" t="s">
        <v>54</v>
      </c>
      <c r="C18" s="77">
        <v>9.315</v>
      </c>
    </row>
    <row r="19" spans="1:3" s="20" customFormat="1" ht="13.5">
      <c r="A19" s="29" t="s">
        <v>55</v>
      </c>
      <c r="B19" s="12" t="s">
        <v>56</v>
      </c>
      <c r="C19" s="80" t="s">
        <v>189</v>
      </c>
    </row>
    <row r="20" spans="1:3" s="20" customFormat="1" ht="13.5">
      <c r="A20" s="29" t="s">
        <v>57</v>
      </c>
      <c r="B20" s="12" t="s">
        <v>58</v>
      </c>
      <c r="C20" s="77">
        <v>174.991</v>
      </c>
    </row>
    <row r="21" spans="1:3" s="20" customFormat="1" ht="13.5">
      <c r="A21" s="29" t="s">
        <v>59</v>
      </c>
      <c r="B21" s="12" t="s">
        <v>60</v>
      </c>
      <c r="C21" s="77">
        <v>135.256</v>
      </c>
    </row>
    <row r="22" spans="1:3" s="20" customFormat="1" ht="13.5">
      <c r="A22" s="29" t="s">
        <v>64</v>
      </c>
      <c r="B22" s="12" t="s">
        <v>61</v>
      </c>
      <c r="C22" s="80" t="s">
        <v>189</v>
      </c>
    </row>
    <row r="23" spans="1:3" s="20" customFormat="1" ht="13.5">
      <c r="A23" s="29" t="s">
        <v>65</v>
      </c>
      <c r="B23" s="12" t="s">
        <v>62</v>
      </c>
      <c r="C23" s="77">
        <v>135.256</v>
      </c>
    </row>
    <row r="24" spans="1:3" s="20" customFormat="1" ht="13.5">
      <c r="A24" s="29"/>
      <c r="B24" s="12" t="s">
        <v>63</v>
      </c>
      <c r="C24" s="80" t="s">
        <v>189</v>
      </c>
    </row>
  </sheetData>
  <sheetProtection/>
  <mergeCells count="3">
    <mergeCell ref="B4:C4"/>
    <mergeCell ref="B5:C5"/>
    <mergeCell ref="B6:C6"/>
  </mergeCells>
  <printOptions/>
  <pageMargins left="0.7874015748031497" right="0.1968503937007874" top="0.3937007874015748" bottom="0.1968503937007874" header="0" footer="0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7">
      <selection activeCell="C21" sqref="C21"/>
    </sheetView>
  </sheetViews>
  <sheetFormatPr defaultColWidth="9.00390625" defaultRowHeight="12.75"/>
  <cols>
    <col min="1" max="1" width="43.00390625" style="0" customWidth="1"/>
    <col min="2" max="2" width="9.375" style="0" bestFit="1" customWidth="1"/>
    <col min="3" max="3" width="36.125" style="0" customWidth="1"/>
  </cols>
  <sheetData>
    <row r="1" ht="12.75">
      <c r="C1" s="39" t="s">
        <v>140</v>
      </c>
    </row>
    <row r="2" ht="12.75">
      <c r="C2" s="39" t="s">
        <v>164</v>
      </c>
    </row>
    <row r="4" spans="1:3" ht="12.75">
      <c r="A4" s="178" t="s">
        <v>128</v>
      </c>
      <c r="B4" s="178"/>
      <c r="C4" s="178"/>
    </row>
    <row r="5" spans="1:3" ht="12.75">
      <c r="A5" s="178" t="s">
        <v>129</v>
      </c>
      <c r="B5" s="178"/>
      <c r="C5" s="178"/>
    </row>
    <row r="6" spans="1:3" ht="12.75">
      <c r="A6" s="178" t="s">
        <v>130</v>
      </c>
      <c r="B6" s="178"/>
      <c r="C6" s="178"/>
    </row>
    <row r="8" spans="1:3" ht="33.75" customHeight="1">
      <c r="A8" s="38" t="s">
        <v>15</v>
      </c>
      <c r="B8" s="36" t="s">
        <v>68</v>
      </c>
      <c r="C8" s="36" t="s">
        <v>131</v>
      </c>
    </row>
    <row r="9" spans="1:3" ht="12.75">
      <c r="A9" s="28">
        <v>1</v>
      </c>
      <c r="B9" s="28">
        <v>2</v>
      </c>
      <c r="C9" s="28">
        <v>3</v>
      </c>
    </row>
    <row r="10" spans="1:3" ht="12.75">
      <c r="A10" s="37" t="s">
        <v>132</v>
      </c>
      <c r="B10" s="30" t="s">
        <v>136</v>
      </c>
      <c r="C10" s="37"/>
    </row>
    <row r="11" spans="1:3" ht="12.75">
      <c r="A11" s="37" t="s">
        <v>133</v>
      </c>
      <c r="B11" s="30" t="s">
        <v>137</v>
      </c>
      <c r="C11" s="37"/>
    </row>
    <row r="12" spans="1:3" ht="12.75">
      <c r="A12" s="37" t="s">
        <v>134</v>
      </c>
      <c r="B12" s="30" t="s">
        <v>138</v>
      </c>
      <c r="C12" s="37"/>
    </row>
    <row r="13" spans="1:3" ht="12.75">
      <c r="A13" s="37"/>
      <c r="B13" s="30"/>
      <c r="C13" s="37"/>
    </row>
    <row r="14" spans="1:3" ht="12.75">
      <c r="A14" s="37" t="s">
        <v>135</v>
      </c>
      <c r="B14" s="30" t="s">
        <v>139</v>
      </c>
      <c r="C14" s="37"/>
    </row>
    <row r="15" spans="1:3" ht="12.75">
      <c r="A15" s="37"/>
      <c r="B15" s="37"/>
      <c r="C15" s="37"/>
    </row>
    <row r="20" ht="12.75">
      <c r="C20" s="39" t="s">
        <v>141</v>
      </c>
    </row>
    <row r="21" ht="12.75">
      <c r="C21" s="39" t="s">
        <v>164</v>
      </c>
    </row>
    <row r="23" spans="1:3" ht="12.75">
      <c r="A23" s="178" t="s">
        <v>142</v>
      </c>
      <c r="B23" s="178"/>
      <c r="C23" s="178"/>
    </row>
    <row r="24" spans="1:3" ht="12.75">
      <c r="A24" s="178"/>
      <c r="B24" s="178"/>
      <c r="C24" s="178"/>
    </row>
    <row r="26" spans="1:3" ht="26.25">
      <c r="A26" s="38" t="s">
        <v>15</v>
      </c>
      <c r="B26" s="36" t="s">
        <v>68</v>
      </c>
      <c r="C26" s="36" t="s">
        <v>143</v>
      </c>
    </row>
    <row r="27" spans="1:3" ht="12.75">
      <c r="A27" s="28">
        <v>1</v>
      </c>
      <c r="B27" s="28">
        <v>2</v>
      </c>
      <c r="C27" s="28">
        <v>3</v>
      </c>
    </row>
    <row r="28" spans="1:3" ht="12.75">
      <c r="A28" s="37" t="s">
        <v>144</v>
      </c>
      <c r="B28" s="30" t="s">
        <v>136</v>
      </c>
      <c r="C28" s="37"/>
    </row>
    <row r="29" spans="1:3" ht="52.5">
      <c r="A29" s="38" t="s">
        <v>145</v>
      </c>
      <c r="B29" s="30" t="s">
        <v>137</v>
      </c>
      <c r="C29" s="37"/>
    </row>
    <row r="30" spans="1:3" ht="26.25">
      <c r="A30" s="38" t="s">
        <v>146</v>
      </c>
      <c r="B30" s="30" t="s">
        <v>138</v>
      </c>
      <c r="C30" s="37"/>
    </row>
  </sheetData>
  <sheetProtection/>
  <mergeCells count="5">
    <mergeCell ref="A24:C24"/>
    <mergeCell ref="A4:C4"/>
    <mergeCell ref="A5:C5"/>
    <mergeCell ref="A6:C6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88"/>
  <sheetViews>
    <sheetView zoomScale="80" zoomScaleNormal="80" zoomScalePageLayoutView="0" workbookViewId="0" topLeftCell="A1">
      <selection activeCell="F40" sqref="F40"/>
    </sheetView>
  </sheetViews>
  <sheetFormatPr defaultColWidth="9.125" defaultRowHeight="18.75" customHeight="1"/>
  <cols>
    <col min="1" max="1" width="89.375" style="82" customWidth="1"/>
    <col min="2" max="2" width="8.875" style="82" customWidth="1"/>
    <col min="3" max="3" width="16.875" style="82" customWidth="1"/>
    <col min="4" max="4" width="15.875" style="82" customWidth="1"/>
    <col min="5" max="5" width="19.375" style="82" customWidth="1"/>
    <col min="6" max="6" width="18.50390625" style="82" customWidth="1"/>
    <col min="7" max="7" width="19.625" style="82" customWidth="1"/>
    <col min="8" max="8" width="16.00390625" style="82" customWidth="1"/>
    <col min="9" max="9" width="14.125" style="82" customWidth="1"/>
    <col min="10" max="11" width="16.00390625" style="82" customWidth="1"/>
    <col min="12" max="16384" width="9.125" style="82" customWidth="1"/>
  </cols>
  <sheetData>
    <row r="1" spans="3:11" s="85" customFormat="1" ht="18.75" customHeight="1">
      <c r="C1" s="88"/>
      <c r="J1" s="179" t="s">
        <v>147</v>
      </c>
      <c r="K1" s="179"/>
    </row>
    <row r="2" spans="3:10" s="85" customFormat="1" ht="18.75" customHeight="1">
      <c r="C2" s="88"/>
      <c r="D2" s="98"/>
      <c r="E2" s="98"/>
      <c r="F2" s="98"/>
      <c r="G2" s="98"/>
      <c r="H2" s="98"/>
      <c r="I2" s="98"/>
      <c r="J2" s="98"/>
    </row>
    <row r="3" spans="3:11" s="85" customFormat="1" ht="18.75" customHeight="1">
      <c r="C3" s="88"/>
      <c r="I3" s="188" t="s">
        <v>4</v>
      </c>
      <c r="J3" s="188"/>
      <c r="K3" s="188"/>
    </row>
    <row r="4" spans="4:11" s="85" customFormat="1" ht="18.75" customHeight="1">
      <c r="D4" s="86"/>
      <c r="E4" s="86"/>
      <c r="F4" s="86"/>
      <c r="G4" s="183" t="s">
        <v>232</v>
      </c>
      <c r="H4" s="183"/>
      <c r="I4" s="183"/>
      <c r="J4" s="183"/>
      <c r="K4" s="183"/>
    </row>
    <row r="5" spans="4:11" s="85" customFormat="1" ht="18.75" customHeight="1">
      <c r="D5" s="87"/>
      <c r="E5" s="86"/>
      <c r="F5" s="86"/>
      <c r="G5" s="182" t="s">
        <v>196</v>
      </c>
      <c r="H5" s="182"/>
      <c r="I5" s="182"/>
      <c r="J5" s="182"/>
      <c r="K5" s="182"/>
    </row>
    <row r="6" spans="4:11" s="85" customFormat="1" ht="18.75" customHeight="1">
      <c r="D6" s="86"/>
      <c r="E6" s="86"/>
      <c r="F6" s="86"/>
      <c r="G6" s="183" t="s">
        <v>197</v>
      </c>
      <c r="H6" s="183"/>
      <c r="I6" s="183"/>
      <c r="J6" s="183"/>
      <c r="K6" s="183"/>
    </row>
    <row r="7" spans="4:11" s="85" customFormat="1" ht="18.75" customHeight="1">
      <c r="D7" s="89"/>
      <c r="E7" s="89"/>
      <c r="F7" s="89"/>
      <c r="H7" s="89" t="s">
        <v>5</v>
      </c>
      <c r="I7" s="182" t="s">
        <v>6</v>
      </c>
      <c r="J7" s="182"/>
      <c r="K7" s="182"/>
    </row>
    <row r="8" s="85" customFormat="1" ht="18.75" customHeight="1"/>
    <row r="9" s="85" customFormat="1" ht="18.75" customHeight="1"/>
    <row r="10" spans="1:10" s="85" customFormat="1" ht="18.75" customHeight="1">
      <c r="A10" s="187" t="s">
        <v>237</v>
      </c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10" s="85" customFormat="1" ht="18.75" customHeight="1">
      <c r="A11" s="187" t="s">
        <v>245</v>
      </c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2" ht="18.75" customHeight="1">
      <c r="A12" s="83"/>
      <c r="B12" s="83"/>
      <c r="C12" s="83"/>
      <c r="D12" s="83"/>
      <c r="E12" s="81"/>
      <c r="F12" s="81"/>
      <c r="G12" s="81"/>
      <c r="H12" s="81"/>
      <c r="I12" s="81"/>
      <c r="J12" s="81"/>
      <c r="K12" s="81"/>
      <c r="L12" s="81"/>
    </row>
    <row r="13" spans="1:11" ht="18.75" customHeight="1">
      <c r="A13" s="180" t="s">
        <v>15</v>
      </c>
      <c r="B13" s="180" t="s">
        <v>68</v>
      </c>
      <c r="C13" s="180" t="s">
        <v>81</v>
      </c>
      <c r="D13" s="184" t="s">
        <v>35</v>
      </c>
      <c r="E13" s="185"/>
      <c r="F13" s="185"/>
      <c r="G13" s="185"/>
      <c r="H13" s="185"/>
      <c r="I13" s="185"/>
      <c r="J13" s="185"/>
      <c r="K13" s="186"/>
    </row>
    <row r="14" spans="1:11" ht="18.75" customHeight="1">
      <c r="A14" s="180"/>
      <c r="B14" s="180"/>
      <c r="C14" s="180"/>
      <c r="D14" s="180" t="s">
        <v>16</v>
      </c>
      <c r="E14" s="181" t="s">
        <v>70</v>
      </c>
      <c r="F14" s="181"/>
      <c r="G14" s="181"/>
      <c r="H14" s="181"/>
      <c r="I14" s="181"/>
      <c r="J14" s="181"/>
      <c r="K14" s="181"/>
    </row>
    <row r="15" spans="1:11" ht="74.25" customHeight="1">
      <c r="A15" s="180"/>
      <c r="B15" s="180"/>
      <c r="C15" s="180"/>
      <c r="D15" s="180"/>
      <c r="E15" s="180" t="s">
        <v>192</v>
      </c>
      <c r="F15" s="180" t="s">
        <v>193</v>
      </c>
      <c r="G15" s="180" t="s">
        <v>72</v>
      </c>
      <c r="H15" s="180" t="s">
        <v>73</v>
      </c>
      <c r="I15" s="180" t="s">
        <v>74</v>
      </c>
      <c r="J15" s="180" t="s">
        <v>75</v>
      </c>
      <c r="K15" s="180"/>
    </row>
    <row r="16" spans="1:11" ht="101.2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99" t="s">
        <v>76</v>
      </c>
      <c r="K16" s="99" t="s">
        <v>77</v>
      </c>
    </row>
    <row r="17" spans="1:11" ht="18.75" customHeight="1">
      <c r="A17" s="99">
        <v>1</v>
      </c>
      <c r="B17" s="99">
        <v>2</v>
      </c>
      <c r="C17" s="99">
        <v>3</v>
      </c>
      <c r="D17" s="99">
        <v>4</v>
      </c>
      <c r="E17" s="99">
        <v>5</v>
      </c>
      <c r="F17" s="101" t="s">
        <v>236</v>
      </c>
      <c r="G17" s="99">
        <v>6</v>
      </c>
      <c r="H17" s="99">
        <v>7</v>
      </c>
      <c r="I17" s="99">
        <v>8</v>
      </c>
      <c r="J17" s="99">
        <v>9</v>
      </c>
      <c r="K17" s="99">
        <v>10</v>
      </c>
    </row>
    <row r="18" spans="1:11" s="108" customFormat="1" ht="19.5" customHeight="1">
      <c r="A18" s="102" t="s">
        <v>78</v>
      </c>
      <c r="B18" s="102"/>
      <c r="C18" s="103" t="s">
        <v>17</v>
      </c>
      <c r="D18" s="104">
        <f>D21+D25</f>
        <v>29655980.25</v>
      </c>
      <c r="E18" s="104">
        <f>E21+E25</f>
        <v>23930448.2</v>
      </c>
      <c r="F18" s="104"/>
      <c r="G18" s="104">
        <f>G25</f>
        <v>1955425</v>
      </c>
      <c r="H18" s="104"/>
      <c r="I18" s="104"/>
      <c r="J18" s="104">
        <f>J21+J25</f>
        <v>3770107.05</v>
      </c>
      <c r="K18" s="104"/>
    </row>
    <row r="19" spans="1:11" s="108" customFormat="1" ht="20.25" customHeight="1">
      <c r="A19" s="102" t="s">
        <v>82</v>
      </c>
      <c r="B19" s="102">
        <v>110</v>
      </c>
      <c r="C19" s="103"/>
      <c r="D19" s="104"/>
      <c r="E19" s="104"/>
      <c r="F19" s="104"/>
      <c r="G19" s="104"/>
      <c r="H19" s="104"/>
      <c r="I19" s="104"/>
      <c r="J19" s="104"/>
      <c r="K19" s="104"/>
    </row>
    <row r="20" spans="1:11" s="109" customFormat="1" ht="18.75" customHeight="1">
      <c r="A20" s="105"/>
      <c r="B20" s="105"/>
      <c r="C20" s="99"/>
      <c r="D20" s="106"/>
      <c r="E20" s="106"/>
      <c r="F20" s="106"/>
      <c r="G20" s="106"/>
      <c r="H20" s="106"/>
      <c r="I20" s="106"/>
      <c r="J20" s="106"/>
      <c r="K20" s="106"/>
    </row>
    <row r="21" spans="1:11" s="109" customFormat="1" ht="34.5" customHeight="1">
      <c r="A21" s="102" t="s">
        <v>84</v>
      </c>
      <c r="B21" s="105">
        <v>120</v>
      </c>
      <c r="C21" s="107"/>
      <c r="D21" s="104">
        <f>F21+G21+H21+I21+J21+K21</f>
        <v>3770107.05</v>
      </c>
      <c r="E21" s="104"/>
      <c r="F21" s="104"/>
      <c r="G21" s="104"/>
      <c r="H21" s="104"/>
      <c r="I21" s="104"/>
      <c r="J21" s="104">
        <f>J22</f>
        <v>3770107.05</v>
      </c>
      <c r="K21" s="104"/>
    </row>
    <row r="22" spans="1:11" s="109" customFormat="1" ht="21.75" customHeight="1">
      <c r="A22" s="105" t="s">
        <v>190</v>
      </c>
      <c r="B22" s="105">
        <v>121</v>
      </c>
      <c r="C22" s="99">
        <v>131</v>
      </c>
      <c r="D22" s="106">
        <f>J22</f>
        <v>3770107.05</v>
      </c>
      <c r="E22" s="106"/>
      <c r="F22" s="106"/>
      <c r="G22" s="106"/>
      <c r="H22" s="106"/>
      <c r="I22" s="106"/>
      <c r="J22" s="106">
        <v>3770107.05</v>
      </c>
      <c r="K22" s="106"/>
    </row>
    <row r="23" spans="1:11" s="108" customFormat="1" ht="18" customHeight="1">
      <c r="A23" s="102" t="s">
        <v>85</v>
      </c>
      <c r="B23" s="102">
        <v>130</v>
      </c>
      <c r="C23" s="103"/>
      <c r="D23" s="104"/>
      <c r="E23" s="104"/>
      <c r="F23" s="104"/>
      <c r="G23" s="104"/>
      <c r="H23" s="104"/>
      <c r="I23" s="104"/>
      <c r="J23" s="104"/>
      <c r="K23" s="104"/>
    </row>
    <row r="24" spans="1:11" s="109" customFormat="1" ht="12.75">
      <c r="A24" s="105"/>
      <c r="B24" s="105"/>
      <c r="C24" s="99"/>
      <c r="D24" s="106"/>
      <c r="E24" s="106"/>
      <c r="F24" s="106"/>
      <c r="G24" s="106"/>
      <c r="H24" s="106"/>
      <c r="I24" s="106"/>
      <c r="J24" s="106"/>
      <c r="K24" s="106"/>
    </row>
    <row r="25" spans="1:11" s="108" customFormat="1" ht="21.75" customHeight="1">
      <c r="A25" s="102" t="s">
        <v>86</v>
      </c>
      <c r="B25" s="102">
        <v>140</v>
      </c>
      <c r="C25" s="103"/>
      <c r="D25" s="104">
        <f>D26+D27</f>
        <v>25885873.2</v>
      </c>
      <c r="E25" s="104">
        <f>E26</f>
        <v>23930448.2</v>
      </c>
      <c r="F25" s="104"/>
      <c r="G25" s="104">
        <f>G27</f>
        <v>1955425</v>
      </c>
      <c r="H25" s="104"/>
      <c r="I25" s="104"/>
      <c r="J25" s="104"/>
      <c r="K25" s="104"/>
    </row>
    <row r="26" spans="1:11" s="108" customFormat="1" ht="21.75" customHeight="1">
      <c r="A26" s="102" t="s">
        <v>87</v>
      </c>
      <c r="B26" s="102">
        <v>141</v>
      </c>
      <c r="C26" s="103">
        <v>131</v>
      </c>
      <c r="D26" s="104">
        <f>E26</f>
        <v>23930448.2</v>
      </c>
      <c r="E26" s="104">
        <v>23930448.2</v>
      </c>
      <c r="F26" s="104"/>
      <c r="G26" s="104"/>
      <c r="H26" s="104"/>
      <c r="I26" s="104"/>
      <c r="J26" s="104"/>
      <c r="K26" s="104"/>
    </row>
    <row r="27" spans="1:11" s="108" customFormat="1" ht="21.75" customHeight="1">
      <c r="A27" s="102" t="s">
        <v>83</v>
      </c>
      <c r="B27" s="102">
        <v>142</v>
      </c>
      <c r="C27" s="103"/>
      <c r="D27" s="104">
        <f>SUM(D28:D32)</f>
        <v>1955425</v>
      </c>
      <c r="E27" s="104"/>
      <c r="F27" s="104"/>
      <c r="G27" s="104">
        <f>SUM(G28:G32)</f>
        <v>1955425</v>
      </c>
      <c r="H27" s="104"/>
      <c r="I27" s="104"/>
      <c r="J27" s="104"/>
      <c r="K27" s="104"/>
    </row>
    <row r="28" spans="1:11" s="109" customFormat="1" ht="35.25" customHeight="1">
      <c r="A28" s="105" t="s">
        <v>241</v>
      </c>
      <c r="B28" s="105"/>
      <c r="C28" s="99">
        <v>152</v>
      </c>
      <c r="D28" s="106">
        <v>136383</v>
      </c>
      <c r="E28" s="106"/>
      <c r="F28" s="106"/>
      <c r="G28" s="106">
        <v>136383</v>
      </c>
      <c r="H28" s="106"/>
      <c r="I28" s="106"/>
      <c r="J28" s="106"/>
      <c r="K28" s="106"/>
    </row>
    <row r="29" spans="1:11" s="109" customFormat="1" ht="33" customHeight="1">
      <c r="A29" s="105" t="s">
        <v>200</v>
      </c>
      <c r="B29" s="105"/>
      <c r="C29" s="99">
        <v>152</v>
      </c>
      <c r="D29" s="106">
        <v>1454742</v>
      </c>
      <c r="E29" s="106"/>
      <c r="F29" s="106"/>
      <c r="G29" s="106">
        <v>1454742</v>
      </c>
      <c r="H29" s="106"/>
      <c r="I29" s="106"/>
      <c r="J29" s="106"/>
      <c r="K29" s="106"/>
    </row>
    <row r="30" spans="1:11" s="109" customFormat="1" ht="24" customHeight="1">
      <c r="A30" s="105" t="s">
        <v>191</v>
      </c>
      <c r="B30" s="105"/>
      <c r="C30" s="99">
        <v>152</v>
      </c>
      <c r="D30" s="106">
        <v>18000</v>
      </c>
      <c r="E30" s="106"/>
      <c r="F30" s="106"/>
      <c r="G30" s="106">
        <v>18000</v>
      </c>
      <c r="H30" s="106"/>
      <c r="I30" s="106"/>
      <c r="J30" s="106"/>
      <c r="K30" s="106"/>
    </row>
    <row r="31" spans="1:11" s="109" customFormat="1" ht="22.5" customHeight="1">
      <c r="A31" s="105" t="s">
        <v>181</v>
      </c>
      <c r="B31" s="105"/>
      <c r="C31" s="99">
        <v>152</v>
      </c>
      <c r="D31" s="106">
        <v>155000</v>
      </c>
      <c r="E31" s="106"/>
      <c r="F31" s="106"/>
      <c r="G31" s="106">
        <v>155000</v>
      </c>
      <c r="H31" s="106"/>
      <c r="I31" s="106"/>
      <c r="J31" s="106"/>
      <c r="K31" s="106"/>
    </row>
    <row r="32" spans="1:11" s="109" customFormat="1" ht="51.75" customHeight="1">
      <c r="A32" s="105" t="s">
        <v>201</v>
      </c>
      <c r="B32" s="105"/>
      <c r="C32" s="99">
        <v>152</v>
      </c>
      <c r="D32" s="106">
        <v>191300</v>
      </c>
      <c r="E32" s="106"/>
      <c r="F32" s="106"/>
      <c r="G32" s="106">
        <v>191300</v>
      </c>
      <c r="H32" s="106"/>
      <c r="I32" s="106"/>
      <c r="J32" s="106"/>
      <c r="K32" s="106"/>
    </row>
    <row r="33" spans="1:11" s="113" customFormat="1" ht="12.75">
      <c r="A33" s="111"/>
      <c r="B33" s="111"/>
      <c r="C33" s="112" t="s">
        <v>17</v>
      </c>
      <c r="D33" s="110"/>
      <c r="E33" s="110"/>
      <c r="F33" s="110"/>
      <c r="G33" s="110"/>
      <c r="H33" s="110"/>
      <c r="I33" s="110"/>
      <c r="J33" s="110"/>
      <c r="K33" s="110"/>
    </row>
    <row r="34" spans="1:11" s="116" customFormat="1" ht="17.25" customHeight="1">
      <c r="A34" s="114" t="s">
        <v>88</v>
      </c>
      <c r="B34" s="117">
        <v>210</v>
      </c>
      <c r="C34" s="118" t="s">
        <v>17</v>
      </c>
      <c r="D34" s="115">
        <f>D35+D41+D43+D58</f>
        <v>29655980.249999996</v>
      </c>
      <c r="E34" s="115">
        <f>E35+E58</f>
        <v>23930448.200000003</v>
      </c>
      <c r="F34" s="115"/>
      <c r="G34" s="115">
        <f>G36+G37+G38+G58</f>
        <v>1955425</v>
      </c>
      <c r="H34" s="115"/>
      <c r="I34" s="115"/>
      <c r="J34" s="115">
        <f>J35+J41+J43+J58</f>
        <v>3770107.0500000003</v>
      </c>
      <c r="K34" s="110"/>
    </row>
    <row r="35" spans="1:11" s="116" customFormat="1" ht="17.25" customHeight="1">
      <c r="A35" s="117" t="s">
        <v>80</v>
      </c>
      <c r="B35" s="119">
        <v>210</v>
      </c>
      <c r="C35" s="120"/>
      <c r="D35" s="115">
        <f>SUM(D36:D40)</f>
        <v>21046264.009999998</v>
      </c>
      <c r="E35" s="115">
        <f>SUM(E36:E40)</f>
        <v>18909492.35</v>
      </c>
      <c r="F35" s="115"/>
      <c r="G35" s="115"/>
      <c r="H35" s="115"/>
      <c r="I35" s="115"/>
      <c r="J35" s="115">
        <f>SUM(J36:J40)</f>
        <v>2136771.66</v>
      </c>
      <c r="K35" s="115"/>
    </row>
    <row r="36" spans="1:11" s="113" customFormat="1" ht="17.25" customHeight="1">
      <c r="A36" s="111" t="s">
        <v>149</v>
      </c>
      <c r="B36" s="111">
        <v>211</v>
      </c>
      <c r="C36" s="121" t="s">
        <v>204</v>
      </c>
      <c r="D36" s="110">
        <f>SUM(E36:K36)</f>
        <v>14434140.81</v>
      </c>
      <c r="E36" s="110">
        <f>12793455.97</f>
        <v>12793455.97</v>
      </c>
      <c r="F36" s="110"/>
      <c r="G36" s="110"/>
      <c r="H36" s="110"/>
      <c r="I36" s="110"/>
      <c r="J36" s="110">
        <f>1640684.84</f>
        <v>1640684.84</v>
      </c>
      <c r="K36" s="115"/>
    </row>
    <row r="37" spans="1:11" s="113" customFormat="1" ht="17.25" customHeight="1">
      <c r="A37" s="111" t="s">
        <v>149</v>
      </c>
      <c r="B37" s="111">
        <v>212</v>
      </c>
      <c r="C37" s="121" t="s">
        <v>205</v>
      </c>
      <c r="D37" s="110">
        <f>SUM(E37:K37)</f>
        <v>1729963.47</v>
      </c>
      <c r="E37" s="110">
        <v>1729963.47</v>
      </c>
      <c r="F37" s="110"/>
      <c r="G37" s="110"/>
      <c r="H37" s="110"/>
      <c r="I37" s="110"/>
      <c r="J37" s="110"/>
      <c r="K37" s="115"/>
    </row>
    <row r="38" spans="1:11" s="113" customFormat="1" ht="17.25" customHeight="1">
      <c r="A38" s="111" t="s">
        <v>148</v>
      </c>
      <c r="B38" s="111">
        <v>213</v>
      </c>
      <c r="C38" s="121" t="s">
        <v>206</v>
      </c>
      <c r="D38" s="110">
        <f>SUM(E38:K38)</f>
        <v>4359110.76</v>
      </c>
      <c r="E38" s="110">
        <f>3863623.94</f>
        <v>3863623.94</v>
      </c>
      <c r="F38" s="110"/>
      <c r="G38" s="110"/>
      <c r="H38" s="110"/>
      <c r="I38" s="110"/>
      <c r="J38" s="110">
        <v>495486.82</v>
      </c>
      <c r="K38" s="110"/>
    </row>
    <row r="39" spans="1:11" s="113" customFormat="1" ht="17.25" customHeight="1">
      <c r="A39" s="111" t="s">
        <v>148</v>
      </c>
      <c r="B39" s="111">
        <v>214</v>
      </c>
      <c r="C39" s="121" t="s">
        <v>207</v>
      </c>
      <c r="D39" s="110">
        <f>SUM(E39:K39)</f>
        <v>522448.97</v>
      </c>
      <c r="E39" s="110">
        <f>522448.97</f>
        <v>522448.97</v>
      </c>
      <c r="F39" s="110"/>
      <c r="G39" s="110"/>
      <c r="H39" s="110"/>
      <c r="I39" s="110"/>
      <c r="J39" s="110"/>
      <c r="K39" s="110"/>
    </row>
    <row r="40" spans="1:11" s="113" customFormat="1" ht="17.25" customHeight="1">
      <c r="A40" s="111" t="s">
        <v>238</v>
      </c>
      <c r="B40" s="111">
        <v>215</v>
      </c>
      <c r="C40" s="121" t="s">
        <v>208</v>
      </c>
      <c r="D40" s="110">
        <f>SUM(E40:K40)</f>
        <v>600</v>
      </c>
      <c r="E40" s="104"/>
      <c r="F40" s="104"/>
      <c r="G40" s="104"/>
      <c r="H40" s="104"/>
      <c r="I40" s="104"/>
      <c r="J40" s="106">
        <v>600</v>
      </c>
      <c r="K40" s="104"/>
    </row>
    <row r="41" spans="1:11" s="108" customFormat="1" ht="17.25" customHeight="1">
      <c r="A41" s="102" t="s">
        <v>91</v>
      </c>
      <c r="B41" s="102">
        <v>220</v>
      </c>
      <c r="C41" s="121"/>
      <c r="D41" s="104"/>
      <c r="E41" s="104"/>
      <c r="F41" s="104"/>
      <c r="G41" s="104"/>
      <c r="H41" s="104"/>
      <c r="I41" s="104"/>
      <c r="J41" s="104"/>
      <c r="K41" s="106"/>
    </row>
    <row r="42" spans="1:11" s="109" customFormat="1" ht="17.25" customHeight="1">
      <c r="A42" s="105"/>
      <c r="B42" s="105">
        <v>221</v>
      </c>
      <c r="C42" s="121"/>
      <c r="D42" s="106"/>
      <c r="E42" s="104"/>
      <c r="F42" s="104"/>
      <c r="G42" s="104"/>
      <c r="H42" s="104"/>
      <c r="I42" s="104"/>
      <c r="J42" s="106"/>
      <c r="K42" s="104"/>
    </row>
    <row r="43" spans="1:11" s="108" customFormat="1" ht="17.25" customHeight="1">
      <c r="A43" s="102" t="s">
        <v>152</v>
      </c>
      <c r="B43" s="102">
        <v>230</v>
      </c>
      <c r="C43" s="100"/>
      <c r="D43" s="104">
        <f>J43</f>
        <v>130000</v>
      </c>
      <c r="E43" s="104"/>
      <c r="F43" s="104"/>
      <c r="G43" s="104"/>
      <c r="H43" s="104"/>
      <c r="I43" s="104"/>
      <c r="J43" s="104">
        <f>SUM(J44:J44)</f>
        <v>130000</v>
      </c>
      <c r="K43" s="106"/>
    </row>
    <row r="44" spans="1:11" s="109" customFormat="1" ht="17.25" customHeight="1">
      <c r="A44" s="105" t="s">
        <v>195</v>
      </c>
      <c r="B44" s="105">
        <v>231</v>
      </c>
      <c r="C44" s="121" t="s">
        <v>209</v>
      </c>
      <c r="D44" s="106">
        <v>130000</v>
      </c>
      <c r="E44" s="104"/>
      <c r="F44" s="104"/>
      <c r="G44" s="104"/>
      <c r="H44" s="104"/>
      <c r="I44" s="104"/>
      <c r="J44" s="106">
        <v>130000</v>
      </c>
      <c r="K44" s="104"/>
    </row>
    <row r="45" spans="1:11" s="116" customFormat="1" ht="17.25" customHeight="1">
      <c r="A45" s="114" t="s">
        <v>92</v>
      </c>
      <c r="B45" s="114">
        <v>240</v>
      </c>
      <c r="C45" s="122"/>
      <c r="D45" s="115"/>
      <c r="E45" s="115"/>
      <c r="F45" s="115"/>
      <c r="G45" s="115"/>
      <c r="H45" s="115"/>
      <c r="I45" s="115"/>
      <c r="J45" s="115"/>
      <c r="K45" s="115"/>
    </row>
    <row r="46" spans="1:11" s="113" customFormat="1" ht="17.25" customHeight="1">
      <c r="A46" s="111" t="s">
        <v>153</v>
      </c>
      <c r="B46" s="111">
        <v>241</v>
      </c>
      <c r="C46" s="122"/>
      <c r="D46" s="115"/>
      <c r="E46" s="115"/>
      <c r="F46" s="115"/>
      <c r="G46" s="115"/>
      <c r="H46" s="115"/>
      <c r="I46" s="115"/>
      <c r="J46" s="115"/>
      <c r="K46" s="115"/>
    </row>
    <row r="47" spans="1:11" s="113" customFormat="1" ht="32.25" customHeight="1">
      <c r="A47" s="111" t="s">
        <v>154</v>
      </c>
      <c r="B47" s="111">
        <v>242</v>
      </c>
      <c r="C47" s="123"/>
      <c r="D47" s="110"/>
      <c r="E47" s="110"/>
      <c r="F47" s="110"/>
      <c r="G47" s="110"/>
      <c r="H47" s="110"/>
      <c r="I47" s="110"/>
      <c r="J47" s="110"/>
      <c r="K47" s="110"/>
    </row>
    <row r="48" spans="1:11" s="116" customFormat="1" ht="17.25" customHeight="1">
      <c r="A48" s="114" t="s">
        <v>93</v>
      </c>
      <c r="B48" s="114">
        <v>250</v>
      </c>
      <c r="C48" s="123"/>
      <c r="D48" s="110"/>
      <c r="E48" s="110"/>
      <c r="F48" s="110"/>
      <c r="G48" s="110"/>
      <c r="H48" s="110"/>
      <c r="I48" s="110"/>
      <c r="J48" s="110"/>
      <c r="K48" s="110"/>
    </row>
    <row r="49" spans="1:11" s="116" customFormat="1" ht="17.25" customHeight="1">
      <c r="A49" s="111" t="s">
        <v>155</v>
      </c>
      <c r="B49" s="111">
        <v>251</v>
      </c>
      <c r="C49" s="122"/>
      <c r="D49" s="115"/>
      <c r="E49" s="115"/>
      <c r="F49" s="115"/>
      <c r="G49" s="115"/>
      <c r="H49" s="115"/>
      <c r="I49" s="115"/>
      <c r="J49" s="115"/>
      <c r="K49" s="115"/>
    </row>
    <row r="50" spans="1:11" s="116" customFormat="1" ht="17.25" customHeight="1">
      <c r="A50" s="111" t="s">
        <v>156</v>
      </c>
      <c r="B50" s="111">
        <v>252</v>
      </c>
      <c r="C50" s="120"/>
      <c r="D50" s="115"/>
      <c r="E50" s="115"/>
      <c r="F50" s="115"/>
      <c r="G50" s="115"/>
      <c r="H50" s="115"/>
      <c r="I50" s="115"/>
      <c r="J50" s="115"/>
      <c r="K50" s="115"/>
    </row>
    <row r="51" spans="1:11" s="116" customFormat="1" ht="17.25" customHeight="1">
      <c r="A51" s="111" t="s">
        <v>157</v>
      </c>
      <c r="B51" s="111">
        <v>253</v>
      </c>
      <c r="C51" s="120"/>
      <c r="D51" s="115"/>
      <c r="E51" s="115"/>
      <c r="F51" s="115"/>
      <c r="G51" s="115"/>
      <c r="H51" s="115"/>
      <c r="I51" s="115"/>
      <c r="J51" s="115"/>
      <c r="K51" s="115"/>
    </row>
    <row r="52" spans="1:11" s="116" customFormat="1" ht="17.25" customHeight="1">
      <c r="A52" s="111" t="s">
        <v>158</v>
      </c>
      <c r="B52" s="111">
        <v>254</v>
      </c>
      <c r="C52" s="120"/>
      <c r="D52" s="115"/>
      <c r="E52" s="115"/>
      <c r="F52" s="115"/>
      <c r="G52" s="115"/>
      <c r="H52" s="115"/>
      <c r="I52" s="115"/>
      <c r="J52" s="115"/>
      <c r="K52" s="115"/>
    </row>
    <row r="53" spans="1:11" s="116" customFormat="1" ht="17.25" customHeight="1">
      <c r="A53" s="111" t="s">
        <v>159</v>
      </c>
      <c r="B53" s="111">
        <v>255</v>
      </c>
      <c r="C53" s="120"/>
      <c r="D53" s="115"/>
      <c r="E53" s="115"/>
      <c r="F53" s="115"/>
      <c r="G53" s="115"/>
      <c r="H53" s="115"/>
      <c r="I53" s="115"/>
      <c r="J53" s="115"/>
      <c r="K53" s="115"/>
    </row>
    <row r="54" spans="1:11" s="116" customFormat="1" ht="17.25" customHeight="1">
      <c r="A54" s="111" t="s">
        <v>160</v>
      </c>
      <c r="B54" s="111">
        <v>256</v>
      </c>
      <c r="C54" s="120"/>
      <c r="D54" s="115"/>
      <c r="E54" s="115"/>
      <c r="F54" s="115"/>
      <c r="G54" s="115"/>
      <c r="H54" s="115"/>
      <c r="I54" s="115"/>
      <c r="J54" s="115"/>
      <c r="K54" s="115"/>
    </row>
    <row r="55" spans="1:11" s="116" customFormat="1" ht="17.25" customHeight="1">
      <c r="A55" s="111" t="s">
        <v>165</v>
      </c>
      <c r="B55" s="111">
        <v>257</v>
      </c>
      <c r="C55" s="120"/>
      <c r="D55" s="115"/>
      <c r="E55" s="115"/>
      <c r="F55" s="115"/>
      <c r="G55" s="115"/>
      <c r="H55" s="115"/>
      <c r="I55" s="115"/>
      <c r="J55" s="115"/>
      <c r="K55" s="115"/>
    </row>
    <row r="56" spans="1:11" s="116" customFormat="1" ht="17.25" customHeight="1">
      <c r="A56" s="111" t="s">
        <v>161</v>
      </c>
      <c r="B56" s="111">
        <v>258</v>
      </c>
      <c r="C56" s="120"/>
      <c r="D56" s="115"/>
      <c r="E56" s="115"/>
      <c r="F56" s="115"/>
      <c r="G56" s="115"/>
      <c r="H56" s="115"/>
      <c r="I56" s="115"/>
      <c r="J56" s="115"/>
      <c r="K56" s="110"/>
    </row>
    <row r="57" spans="1:11" s="116" customFormat="1" ht="17.25" customHeight="1">
      <c r="A57" s="111" t="s">
        <v>162</v>
      </c>
      <c r="B57" s="111">
        <v>259</v>
      </c>
      <c r="C57" s="120"/>
      <c r="D57" s="115"/>
      <c r="E57" s="115"/>
      <c r="F57" s="115"/>
      <c r="G57" s="115"/>
      <c r="H57" s="115"/>
      <c r="I57" s="115"/>
      <c r="J57" s="115"/>
      <c r="K57" s="115"/>
    </row>
    <row r="58" spans="1:11" s="116" customFormat="1" ht="17.25" customHeight="1">
      <c r="A58" s="114" t="s">
        <v>94</v>
      </c>
      <c r="B58" s="114">
        <v>260</v>
      </c>
      <c r="C58" s="122" t="s">
        <v>17</v>
      </c>
      <c r="D58" s="115">
        <f>SUM(D59:D80)</f>
        <v>8479716.239999998</v>
      </c>
      <c r="E58" s="115">
        <f>SUM(E59:E80)</f>
        <v>5020955.85</v>
      </c>
      <c r="F58" s="115"/>
      <c r="G58" s="115">
        <f>SUM(G59:G80)</f>
        <v>1955425</v>
      </c>
      <c r="H58" s="115"/>
      <c r="I58" s="115"/>
      <c r="J58" s="115">
        <f>SUM(J59:J80)</f>
        <v>1503335.3900000001</v>
      </c>
      <c r="K58" s="115"/>
    </row>
    <row r="59" spans="1:11" s="113" customFormat="1" ht="17.25" customHeight="1">
      <c r="A59" s="111" t="s">
        <v>155</v>
      </c>
      <c r="B59" s="111">
        <v>261</v>
      </c>
      <c r="C59" s="121" t="s">
        <v>203</v>
      </c>
      <c r="D59" s="110">
        <f>E59+G59+J59</f>
        <v>232015.15</v>
      </c>
      <c r="E59" s="110">
        <v>228895.15</v>
      </c>
      <c r="F59" s="110"/>
      <c r="G59" s="115"/>
      <c r="H59" s="115"/>
      <c r="I59" s="115"/>
      <c r="J59" s="110">
        <v>3120</v>
      </c>
      <c r="K59" s="115"/>
    </row>
    <row r="60" spans="1:11" s="113" customFormat="1" ht="17.25" customHeight="1">
      <c r="A60" s="111" t="s">
        <v>155</v>
      </c>
      <c r="B60" s="111">
        <v>262</v>
      </c>
      <c r="C60" s="121" t="s">
        <v>212</v>
      </c>
      <c r="D60" s="110">
        <f aca="true" t="shared" si="0" ref="D60:D80">E60+G60+J60</f>
        <v>31242.54</v>
      </c>
      <c r="E60" s="110">
        <v>31242.54</v>
      </c>
      <c r="F60" s="110"/>
      <c r="G60" s="115"/>
      <c r="H60" s="115"/>
      <c r="I60" s="115"/>
      <c r="J60" s="110"/>
      <c r="K60" s="115"/>
    </row>
    <row r="61" spans="1:11" s="109" customFormat="1" ht="17.25" customHeight="1">
      <c r="A61" s="105" t="s">
        <v>156</v>
      </c>
      <c r="B61" s="105">
        <v>263</v>
      </c>
      <c r="C61" s="121" t="s">
        <v>213</v>
      </c>
      <c r="D61" s="110">
        <f t="shared" si="0"/>
        <v>226844</v>
      </c>
      <c r="E61" s="106">
        <v>86364</v>
      </c>
      <c r="F61" s="106"/>
      <c r="G61" s="106">
        <v>88480</v>
      </c>
      <c r="H61" s="104"/>
      <c r="I61" s="104"/>
      <c r="J61" s="106">
        <v>52000</v>
      </c>
      <c r="K61" s="106"/>
    </row>
    <row r="62" spans="1:11" s="109" customFormat="1" ht="17.25" customHeight="1">
      <c r="A62" s="105" t="s">
        <v>156</v>
      </c>
      <c r="B62" s="111">
        <v>264</v>
      </c>
      <c r="C62" s="121" t="s">
        <v>214</v>
      </c>
      <c r="D62" s="110">
        <f t="shared" si="0"/>
        <v>50180</v>
      </c>
      <c r="E62" s="106">
        <v>50180</v>
      </c>
      <c r="F62" s="106"/>
      <c r="G62" s="106"/>
      <c r="H62" s="104"/>
      <c r="I62" s="104"/>
      <c r="J62" s="106"/>
      <c r="K62" s="106"/>
    </row>
    <row r="63" spans="1:11" s="113" customFormat="1" ht="17.25" customHeight="1">
      <c r="A63" s="111" t="s">
        <v>157</v>
      </c>
      <c r="B63" s="111">
        <v>265</v>
      </c>
      <c r="C63" s="121" t="s">
        <v>215</v>
      </c>
      <c r="D63" s="110">
        <f t="shared" si="0"/>
        <v>920596.51</v>
      </c>
      <c r="E63" s="110">
        <v>830066.83</v>
      </c>
      <c r="F63" s="110"/>
      <c r="G63" s="110"/>
      <c r="H63" s="110"/>
      <c r="I63" s="110"/>
      <c r="J63" s="110">
        <v>90529.68</v>
      </c>
      <c r="K63" s="110"/>
    </row>
    <row r="64" spans="1:11" s="113" customFormat="1" ht="17.25" customHeight="1">
      <c r="A64" s="111" t="s">
        <v>157</v>
      </c>
      <c r="B64" s="105">
        <v>266</v>
      </c>
      <c r="C64" s="121" t="s">
        <v>242</v>
      </c>
      <c r="D64" s="110">
        <f t="shared" si="0"/>
        <v>113298.13</v>
      </c>
      <c r="E64" s="110">
        <v>113298.13</v>
      </c>
      <c r="F64" s="110"/>
      <c r="G64" s="110"/>
      <c r="H64" s="110"/>
      <c r="I64" s="110"/>
      <c r="J64" s="110"/>
      <c r="K64" s="110"/>
    </row>
    <row r="65" spans="1:11" s="113" customFormat="1" ht="17.25" customHeight="1">
      <c r="A65" s="111" t="s">
        <v>158</v>
      </c>
      <c r="B65" s="111">
        <v>267</v>
      </c>
      <c r="C65" s="121"/>
      <c r="D65" s="110"/>
      <c r="E65" s="110"/>
      <c r="F65" s="110"/>
      <c r="G65" s="110"/>
      <c r="H65" s="110"/>
      <c r="I65" s="110"/>
      <c r="J65" s="110"/>
      <c r="K65" s="110"/>
    </row>
    <row r="66" spans="1:11" s="113" customFormat="1" ht="17.25" customHeight="1">
      <c r="A66" s="111" t="s">
        <v>159</v>
      </c>
      <c r="B66" s="111">
        <v>268</v>
      </c>
      <c r="C66" s="121" t="s">
        <v>216</v>
      </c>
      <c r="D66" s="110">
        <f t="shared" si="0"/>
        <v>1138686.47</v>
      </c>
      <c r="E66" s="110">
        <v>928047.47</v>
      </c>
      <c r="F66" s="110"/>
      <c r="G66" s="110">
        <v>136383</v>
      </c>
      <c r="H66" s="110"/>
      <c r="I66" s="110"/>
      <c r="J66" s="110">
        <v>74256</v>
      </c>
      <c r="K66" s="110"/>
    </row>
    <row r="67" spans="1:11" s="113" customFormat="1" ht="17.25" customHeight="1">
      <c r="A67" s="111" t="s">
        <v>159</v>
      </c>
      <c r="B67" s="105">
        <v>269</v>
      </c>
      <c r="C67" s="121" t="s">
        <v>217</v>
      </c>
      <c r="D67" s="110">
        <f t="shared" si="0"/>
        <v>122466.33</v>
      </c>
      <c r="E67" s="110">
        <v>122466.33</v>
      </c>
      <c r="F67" s="110"/>
      <c r="G67" s="110"/>
      <c r="H67" s="110"/>
      <c r="I67" s="110"/>
      <c r="J67" s="110"/>
      <c r="K67" s="110"/>
    </row>
    <row r="68" spans="1:11" s="113" customFormat="1" ht="17.25" customHeight="1">
      <c r="A68" s="111" t="s">
        <v>160</v>
      </c>
      <c r="B68" s="111">
        <v>270</v>
      </c>
      <c r="C68" s="121" t="s">
        <v>218</v>
      </c>
      <c r="D68" s="110">
        <f t="shared" si="0"/>
        <v>1832435.13</v>
      </c>
      <c r="E68" s="110">
        <v>1177834.27</v>
      </c>
      <c r="F68" s="110"/>
      <c r="G68" s="110">
        <v>56280</v>
      </c>
      <c r="H68" s="110"/>
      <c r="I68" s="110"/>
      <c r="J68" s="110">
        <v>598320.86</v>
      </c>
      <c r="K68" s="110"/>
    </row>
    <row r="69" spans="1:11" s="113" customFormat="1" ht="17.25" customHeight="1">
      <c r="A69" s="111" t="s">
        <v>160</v>
      </c>
      <c r="B69" s="111">
        <v>271</v>
      </c>
      <c r="C69" s="121" t="s">
        <v>219</v>
      </c>
      <c r="D69" s="110">
        <f t="shared" si="0"/>
        <v>656195.29</v>
      </c>
      <c r="E69" s="110">
        <v>638195.29</v>
      </c>
      <c r="F69" s="110"/>
      <c r="G69" s="110">
        <v>18000</v>
      </c>
      <c r="H69" s="110"/>
      <c r="I69" s="110"/>
      <c r="J69" s="110"/>
      <c r="K69" s="110"/>
    </row>
    <row r="70" spans="1:11" s="109" customFormat="1" ht="17.25" customHeight="1">
      <c r="A70" s="105" t="s">
        <v>202</v>
      </c>
      <c r="B70" s="105">
        <v>272</v>
      </c>
      <c r="C70" s="121" t="s">
        <v>220</v>
      </c>
      <c r="D70" s="110">
        <f t="shared" si="0"/>
        <v>1400</v>
      </c>
      <c r="E70" s="110"/>
      <c r="F70" s="106"/>
      <c r="G70" s="106">
        <v>1400</v>
      </c>
      <c r="H70" s="106"/>
      <c r="I70" s="106"/>
      <c r="J70" s="106"/>
      <c r="K70" s="106"/>
    </row>
    <row r="71" spans="1:11" s="113" customFormat="1" ht="17.25" customHeight="1">
      <c r="A71" s="111" t="s">
        <v>161</v>
      </c>
      <c r="B71" s="111">
        <v>273</v>
      </c>
      <c r="C71" s="121" t="s">
        <v>221</v>
      </c>
      <c r="D71" s="110">
        <f t="shared" si="0"/>
        <v>1476142.4</v>
      </c>
      <c r="E71" s="110"/>
      <c r="F71" s="110"/>
      <c r="G71" s="110">
        <v>1454742</v>
      </c>
      <c r="H71" s="110"/>
      <c r="I71" s="110"/>
      <c r="J71" s="110">
        <v>21400.4</v>
      </c>
      <c r="K71" s="110"/>
    </row>
    <row r="72" spans="1:11" s="113" customFormat="1" ht="17.25" customHeight="1">
      <c r="A72" s="111" t="s">
        <v>162</v>
      </c>
      <c r="B72" s="111">
        <v>274</v>
      </c>
      <c r="C72" s="121"/>
      <c r="D72" s="110"/>
      <c r="E72" s="110"/>
      <c r="F72" s="110"/>
      <c r="G72" s="110"/>
      <c r="H72" s="110"/>
      <c r="I72" s="110"/>
      <c r="J72" s="110"/>
      <c r="K72" s="110"/>
    </row>
    <row r="73" spans="1:11" s="113" customFormat="1" ht="18.75" customHeight="1">
      <c r="A73" s="111" t="s">
        <v>210</v>
      </c>
      <c r="B73" s="105">
        <v>275</v>
      </c>
      <c r="C73" s="121" t="s">
        <v>222</v>
      </c>
      <c r="D73" s="110">
        <f t="shared" si="0"/>
        <v>5260</v>
      </c>
      <c r="E73" s="110">
        <v>880</v>
      </c>
      <c r="F73" s="110"/>
      <c r="G73" s="110">
        <v>4380</v>
      </c>
      <c r="H73" s="110"/>
      <c r="I73" s="110"/>
      <c r="J73" s="110"/>
      <c r="K73" s="110"/>
    </row>
    <row r="74" spans="1:11" s="113" customFormat="1" ht="18.75" customHeight="1">
      <c r="A74" s="111" t="s">
        <v>211</v>
      </c>
      <c r="B74" s="111">
        <v>276</v>
      </c>
      <c r="C74" s="121" t="s">
        <v>223</v>
      </c>
      <c r="D74" s="110">
        <f t="shared" si="0"/>
        <v>524909.2</v>
      </c>
      <c r="E74" s="110">
        <v>151556.4</v>
      </c>
      <c r="F74" s="110"/>
      <c r="G74" s="110"/>
      <c r="H74" s="110"/>
      <c r="I74" s="110"/>
      <c r="J74" s="110">
        <v>373352.8</v>
      </c>
      <c r="K74" s="110"/>
    </row>
    <row r="75" spans="1:11" s="113" customFormat="1" ht="18.75" customHeight="1">
      <c r="A75" s="111" t="s">
        <v>211</v>
      </c>
      <c r="B75" s="111">
        <v>277</v>
      </c>
      <c r="C75" s="121" t="s">
        <v>231</v>
      </c>
      <c r="D75" s="110">
        <f>E75+G75+J75</f>
        <v>87635.8</v>
      </c>
      <c r="E75" s="110">
        <v>87635.8</v>
      </c>
      <c r="F75" s="110"/>
      <c r="G75" s="110"/>
      <c r="H75" s="110"/>
      <c r="I75" s="110"/>
      <c r="J75" s="110"/>
      <c r="K75" s="110"/>
    </row>
    <row r="76" spans="1:11" s="113" customFormat="1" ht="18.75" customHeight="1">
      <c r="A76" s="111" t="s">
        <v>224</v>
      </c>
      <c r="B76" s="105">
        <v>278</v>
      </c>
      <c r="C76" s="121" t="s">
        <v>226</v>
      </c>
      <c r="D76" s="110">
        <f t="shared" si="0"/>
        <v>116224</v>
      </c>
      <c r="E76" s="110">
        <v>28040</v>
      </c>
      <c r="F76" s="110"/>
      <c r="G76" s="110">
        <v>88184</v>
      </c>
      <c r="H76" s="110"/>
      <c r="I76" s="110"/>
      <c r="J76" s="110"/>
      <c r="K76" s="110"/>
    </row>
    <row r="77" spans="1:11" s="113" customFormat="1" ht="18.75" customHeight="1">
      <c r="A77" s="111" t="s">
        <v>225</v>
      </c>
      <c r="B77" s="111">
        <v>279</v>
      </c>
      <c r="C77" s="121" t="s">
        <v>227</v>
      </c>
      <c r="D77" s="110">
        <f t="shared" si="0"/>
        <v>382205.48</v>
      </c>
      <c r="E77" s="110">
        <v>149110.63</v>
      </c>
      <c r="F77" s="110"/>
      <c r="G77" s="110">
        <v>20236</v>
      </c>
      <c r="H77" s="110"/>
      <c r="I77" s="110"/>
      <c r="J77" s="110">
        <v>212858.85</v>
      </c>
      <c r="K77" s="110"/>
    </row>
    <row r="78" spans="1:11" s="113" customFormat="1" ht="18.75" customHeight="1">
      <c r="A78" s="111" t="s">
        <v>225</v>
      </c>
      <c r="B78" s="111">
        <v>280</v>
      </c>
      <c r="C78" s="121" t="s">
        <v>228</v>
      </c>
      <c r="D78" s="110">
        <f t="shared" si="0"/>
        <v>68141.01</v>
      </c>
      <c r="E78" s="110">
        <v>68141.01</v>
      </c>
      <c r="F78" s="110"/>
      <c r="G78" s="110"/>
      <c r="H78" s="110"/>
      <c r="I78" s="110"/>
      <c r="J78" s="110"/>
      <c r="K78" s="110"/>
    </row>
    <row r="79" spans="1:11" s="113" customFormat="1" ht="18.75" customHeight="1">
      <c r="A79" s="111" t="s">
        <v>244</v>
      </c>
      <c r="B79" s="105">
        <v>281</v>
      </c>
      <c r="C79" s="121" t="s">
        <v>229</v>
      </c>
      <c r="D79" s="110">
        <f t="shared" si="0"/>
        <v>349254.8</v>
      </c>
      <c r="E79" s="110">
        <v>184418</v>
      </c>
      <c r="F79" s="110"/>
      <c r="G79" s="110">
        <v>87340</v>
      </c>
      <c r="H79" s="110"/>
      <c r="I79" s="110"/>
      <c r="J79" s="110">
        <v>77496.8</v>
      </c>
      <c r="K79" s="110"/>
    </row>
    <row r="80" spans="1:11" s="113" customFormat="1" ht="18.75" customHeight="1">
      <c r="A80" s="111" t="s">
        <v>244</v>
      </c>
      <c r="B80" s="111">
        <v>282</v>
      </c>
      <c r="C80" s="121" t="s">
        <v>230</v>
      </c>
      <c r="D80" s="110">
        <f t="shared" si="0"/>
        <v>144584</v>
      </c>
      <c r="E80" s="110">
        <v>144584</v>
      </c>
      <c r="F80" s="110"/>
      <c r="G80" s="110"/>
      <c r="H80" s="110"/>
      <c r="I80" s="110"/>
      <c r="J80" s="110"/>
      <c r="K80" s="110"/>
    </row>
    <row r="81" spans="1:11" s="116" customFormat="1" ht="18" customHeight="1">
      <c r="A81" s="114" t="s">
        <v>96</v>
      </c>
      <c r="B81" s="114">
        <v>300</v>
      </c>
      <c r="D81" s="115"/>
      <c r="E81" s="115"/>
      <c r="F81" s="115"/>
      <c r="G81" s="115"/>
      <c r="H81" s="115"/>
      <c r="I81" s="115"/>
      <c r="J81" s="115"/>
      <c r="K81" s="110"/>
    </row>
    <row r="82" spans="1:11" s="113" customFormat="1" ht="18" customHeight="1">
      <c r="A82" s="111" t="s">
        <v>95</v>
      </c>
      <c r="B82" s="111">
        <v>310</v>
      </c>
      <c r="C82" s="122"/>
      <c r="D82" s="110"/>
      <c r="E82" s="110"/>
      <c r="F82" s="110"/>
      <c r="G82" s="110"/>
      <c r="H82" s="110"/>
      <c r="I82" s="110"/>
      <c r="J82" s="110"/>
      <c r="K82" s="115"/>
    </row>
    <row r="83" spans="1:11" s="113" customFormat="1" ht="18" customHeight="1">
      <c r="A83" s="111" t="s">
        <v>97</v>
      </c>
      <c r="B83" s="111">
        <v>320</v>
      </c>
      <c r="C83" s="123"/>
      <c r="D83" s="110"/>
      <c r="E83" s="110"/>
      <c r="F83" s="110"/>
      <c r="G83" s="110"/>
      <c r="H83" s="110"/>
      <c r="I83" s="110"/>
      <c r="J83" s="110"/>
      <c r="K83" s="110"/>
    </row>
    <row r="84" spans="1:11" s="116" customFormat="1" ht="18" customHeight="1">
      <c r="A84" s="114" t="s">
        <v>98</v>
      </c>
      <c r="B84" s="114">
        <v>400</v>
      </c>
      <c r="C84" s="123"/>
      <c r="D84" s="110"/>
      <c r="E84" s="110"/>
      <c r="F84" s="110"/>
      <c r="G84" s="110"/>
      <c r="H84" s="110"/>
      <c r="I84" s="110"/>
      <c r="J84" s="110"/>
      <c r="K84" s="110"/>
    </row>
    <row r="85" spans="1:11" s="113" customFormat="1" ht="18" customHeight="1">
      <c r="A85" s="111" t="s">
        <v>99</v>
      </c>
      <c r="B85" s="111">
        <v>410</v>
      </c>
      <c r="C85" s="122"/>
      <c r="D85" s="115"/>
      <c r="E85" s="115"/>
      <c r="F85" s="115"/>
      <c r="G85" s="115"/>
      <c r="H85" s="115"/>
      <c r="I85" s="115"/>
      <c r="J85" s="115"/>
      <c r="K85" s="115"/>
    </row>
    <row r="86" spans="1:11" s="113" customFormat="1" ht="18" customHeight="1">
      <c r="A86" s="111" t="s">
        <v>100</v>
      </c>
      <c r="B86" s="111">
        <v>420</v>
      </c>
      <c r="C86" s="123"/>
      <c r="D86" s="110"/>
      <c r="E86" s="110"/>
      <c r="F86" s="110"/>
      <c r="G86" s="110"/>
      <c r="H86" s="110"/>
      <c r="I86" s="110"/>
      <c r="J86" s="110"/>
      <c r="K86" s="110"/>
    </row>
    <row r="87" spans="1:11" s="116" customFormat="1" ht="18" customHeight="1">
      <c r="A87" s="114" t="s">
        <v>101</v>
      </c>
      <c r="B87" s="114">
        <v>500</v>
      </c>
      <c r="C87" s="118" t="s">
        <v>17</v>
      </c>
      <c r="D87" s="115"/>
      <c r="E87" s="115"/>
      <c r="F87" s="115"/>
      <c r="G87" s="115"/>
      <c r="H87" s="115"/>
      <c r="I87" s="115"/>
      <c r="J87" s="115"/>
      <c r="K87" s="115"/>
    </row>
    <row r="88" spans="1:11" s="113" customFormat="1" ht="18" customHeight="1">
      <c r="A88" s="111" t="s">
        <v>102</v>
      </c>
      <c r="B88" s="111">
        <v>600</v>
      </c>
      <c r="C88" s="112" t="s">
        <v>17</v>
      </c>
      <c r="D88" s="115"/>
      <c r="E88" s="110"/>
      <c r="F88" s="110"/>
      <c r="G88" s="110"/>
      <c r="H88" s="110"/>
      <c r="I88" s="110"/>
      <c r="J88" s="110"/>
      <c r="K88" s="110"/>
    </row>
  </sheetData>
  <sheetProtection/>
  <mergeCells count="20">
    <mergeCell ref="A13:A16"/>
    <mergeCell ref="A11:J11"/>
    <mergeCell ref="F15:F16"/>
    <mergeCell ref="B13:B16"/>
    <mergeCell ref="I7:K7"/>
    <mergeCell ref="I3:K3"/>
    <mergeCell ref="C13:C16"/>
    <mergeCell ref="G15:G16"/>
    <mergeCell ref="G6:K6"/>
    <mergeCell ref="D14:D16"/>
    <mergeCell ref="J1:K1"/>
    <mergeCell ref="H15:H16"/>
    <mergeCell ref="I15:I16"/>
    <mergeCell ref="J15:K15"/>
    <mergeCell ref="E14:K14"/>
    <mergeCell ref="G5:K5"/>
    <mergeCell ref="G4:K4"/>
    <mergeCell ref="E15:E16"/>
    <mergeCell ref="D13:K13"/>
    <mergeCell ref="A10:J10"/>
  </mergeCells>
  <printOptions/>
  <pageMargins left="0.6299212598425197" right="0.1968503937007874" top="0.2755905511811024" bottom="0.1968503937007874" header="0.1968503937007874" footer="0"/>
  <pageSetup fitToHeight="2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84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D24" sqref="D24"/>
    </sheetView>
  </sheetViews>
  <sheetFormatPr defaultColWidth="9.125" defaultRowHeight="12.75"/>
  <cols>
    <col min="1" max="1" width="82.375" style="113" customWidth="1"/>
    <col min="2" max="2" width="7.375" style="113" customWidth="1"/>
    <col min="3" max="4" width="16.50390625" style="113" customWidth="1"/>
    <col min="5" max="6" width="17.125" style="113" customWidth="1"/>
    <col min="7" max="7" width="17.50390625" style="113" customWidth="1"/>
    <col min="8" max="9" width="16.50390625" style="113" customWidth="1"/>
    <col min="10" max="11" width="14.50390625" style="113" customWidth="1"/>
    <col min="12" max="16384" width="9.125" style="113" customWidth="1"/>
  </cols>
  <sheetData>
    <row r="1" spans="1:11" ht="12.75">
      <c r="A1" s="124"/>
      <c r="B1" s="124"/>
      <c r="C1" s="124"/>
      <c r="D1" s="129"/>
      <c r="E1" s="129"/>
      <c r="F1" s="129"/>
      <c r="G1" s="129"/>
      <c r="H1" s="129"/>
      <c r="I1" s="129"/>
      <c r="J1" s="129"/>
      <c r="K1" s="129"/>
    </row>
    <row r="2" spans="1:11" ht="15" customHeight="1">
      <c r="A2" s="189" t="s">
        <v>15</v>
      </c>
      <c r="B2" s="189" t="s">
        <v>68</v>
      </c>
      <c r="C2" s="189" t="s">
        <v>81</v>
      </c>
      <c r="D2" s="190" t="s">
        <v>240</v>
      </c>
      <c r="E2" s="191"/>
      <c r="F2" s="191"/>
      <c r="G2" s="191"/>
      <c r="H2" s="191"/>
      <c r="I2" s="191"/>
      <c r="J2" s="191"/>
      <c r="K2" s="192"/>
    </row>
    <row r="3" spans="1:11" ht="12.75">
      <c r="A3" s="189"/>
      <c r="B3" s="189"/>
      <c r="C3" s="189"/>
      <c r="D3" s="189" t="s">
        <v>16</v>
      </c>
      <c r="E3" s="193" t="s">
        <v>70</v>
      </c>
      <c r="F3" s="193"/>
      <c r="G3" s="193"/>
      <c r="H3" s="193"/>
      <c r="I3" s="193"/>
      <c r="J3" s="193"/>
      <c r="K3" s="193"/>
    </row>
    <row r="4" spans="1:11" ht="82.5" customHeight="1">
      <c r="A4" s="189"/>
      <c r="B4" s="189"/>
      <c r="C4" s="189"/>
      <c r="D4" s="189"/>
      <c r="E4" s="194" t="s">
        <v>192</v>
      </c>
      <c r="F4" s="194" t="s">
        <v>193</v>
      </c>
      <c r="G4" s="189" t="s">
        <v>72</v>
      </c>
      <c r="H4" s="189" t="s">
        <v>73</v>
      </c>
      <c r="I4" s="189" t="s">
        <v>74</v>
      </c>
      <c r="J4" s="189" t="s">
        <v>75</v>
      </c>
      <c r="K4" s="189"/>
    </row>
    <row r="5" spans="1:11" ht="73.5" customHeight="1">
      <c r="A5" s="189"/>
      <c r="B5" s="189"/>
      <c r="C5" s="189"/>
      <c r="D5" s="189"/>
      <c r="E5" s="194"/>
      <c r="F5" s="194"/>
      <c r="G5" s="189"/>
      <c r="H5" s="189"/>
      <c r="I5" s="189"/>
      <c r="J5" s="142" t="s">
        <v>76</v>
      </c>
      <c r="K5" s="142" t="s">
        <v>77</v>
      </c>
    </row>
    <row r="6" spans="1:11" ht="12.75">
      <c r="A6" s="142">
        <v>1</v>
      </c>
      <c r="B6" s="142">
        <v>2</v>
      </c>
      <c r="C6" s="142">
        <v>3</v>
      </c>
      <c r="D6" s="143">
        <v>11</v>
      </c>
      <c r="E6" s="143">
        <v>12</v>
      </c>
      <c r="F6" s="148" t="s">
        <v>239</v>
      </c>
      <c r="G6" s="143">
        <v>13</v>
      </c>
      <c r="H6" s="143">
        <v>14</v>
      </c>
      <c r="I6" s="143">
        <v>15</v>
      </c>
      <c r="J6" s="143">
        <v>16</v>
      </c>
      <c r="K6" s="143">
        <v>17</v>
      </c>
    </row>
    <row r="7" spans="1:11" s="116" customFormat="1" ht="19.5" customHeight="1">
      <c r="A7" s="114" t="s">
        <v>78</v>
      </c>
      <c r="B7" s="114"/>
      <c r="C7" s="149" t="s">
        <v>17</v>
      </c>
      <c r="D7" s="115">
        <f>E7+G7+J7</f>
        <v>764400</v>
      </c>
      <c r="E7" s="115">
        <f>E10+E14</f>
        <v>294000</v>
      </c>
      <c r="F7" s="115">
        <f>F16</f>
        <v>0</v>
      </c>
      <c r="G7" s="115">
        <f>G14</f>
        <v>-346300</v>
      </c>
      <c r="H7" s="115"/>
      <c r="I7" s="115"/>
      <c r="J7" s="115">
        <f>J10+J14</f>
        <v>816700</v>
      </c>
      <c r="K7" s="115"/>
    </row>
    <row r="8" spans="1:11" s="116" customFormat="1" ht="20.25" customHeight="1">
      <c r="A8" s="114" t="s">
        <v>82</v>
      </c>
      <c r="B8" s="114">
        <v>110</v>
      </c>
      <c r="C8" s="149"/>
      <c r="D8" s="115"/>
      <c r="E8" s="115"/>
      <c r="F8" s="115"/>
      <c r="G8" s="115"/>
      <c r="H8" s="115"/>
      <c r="I8" s="115"/>
      <c r="J8" s="115"/>
      <c r="K8" s="115"/>
    </row>
    <row r="9" spans="1:11" ht="18.75" customHeight="1">
      <c r="A9" s="111"/>
      <c r="B9" s="111"/>
      <c r="C9" s="142"/>
      <c r="D9" s="110"/>
      <c r="E9" s="110"/>
      <c r="F9" s="110"/>
      <c r="G9" s="110"/>
      <c r="H9" s="110"/>
      <c r="I9" s="110"/>
      <c r="J9" s="110"/>
      <c r="K9" s="110"/>
    </row>
    <row r="10" spans="1:11" ht="34.5" customHeight="1">
      <c r="A10" s="114" t="s">
        <v>84</v>
      </c>
      <c r="B10" s="111">
        <v>120</v>
      </c>
      <c r="C10" s="150"/>
      <c r="D10" s="115">
        <f>J10</f>
        <v>816700</v>
      </c>
      <c r="E10" s="115"/>
      <c r="F10" s="115"/>
      <c r="G10" s="115"/>
      <c r="H10" s="115"/>
      <c r="I10" s="115"/>
      <c r="J10" s="115">
        <f>J11</f>
        <v>816700</v>
      </c>
      <c r="K10" s="115"/>
    </row>
    <row r="11" spans="1:11" ht="21.75" customHeight="1">
      <c r="A11" s="111" t="s">
        <v>190</v>
      </c>
      <c r="B11" s="111">
        <v>121</v>
      </c>
      <c r="C11" s="142">
        <v>131</v>
      </c>
      <c r="D11" s="110">
        <f>J11</f>
        <v>816700</v>
      </c>
      <c r="E11" s="110"/>
      <c r="F11" s="110"/>
      <c r="G11" s="110"/>
      <c r="H11" s="110"/>
      <c r="I11" s="110"/>
      <c r="J11" s="110">
        <f>'внесение изм в план ФХД 3'!J11-'Таблица 2'!J22</f>
        <v>816700</v>
      </c>
      <c r="K11" s="110"/>
    </row>
    <row r="12" spans="1:11" s="116" customFormat="1" ht="18" customHeight="1">
      <c r="A12" s="114" t="s">
        <v>85</v>
      </c>
      <c r="B12" s="114">
        <v>130</v>
      </c>
      <c r="C12" s="149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111"/>
      <c r="B13" s="111"/>
      <c r="C13" s="142"/>
      <c r="D13" s="110"/>
      <c r="E13" s="110"/>
      <c r="F13" s="110"/>
      <c r="G13" s="110"/>
      <c r="H13" s="110"/>
      <c r="I13" s="110"/>
      <c r="J13" s="110"/>
      <c r="K13" s="110"/>
    </row>
    <row r="14" spans="1:11" s="116" customFormat="1" ht="21.75" customHeight="1">
      <c r="A14" s="114" t="s">
        <v>86</v>
      </c>
      <c r="B14" s="114">
        <v>140</v>
      </c>
      <c r="C14" s="149"/>
      <c r="D14" s="115">
        <f>E14+G14</f>
        <v>-52300</v>
      </c>
      <c r="E14" s="115">
        <f>E15</f>
        <v>294000</v>
      </c>
      <c r="F14" s="115"/>
      <c r="G14" s="115">
        <f>G16</f>
        <v>-346300</v>
      </c>
      <c r="H14" s="115"/>
      <c r="I14" s="115"/>
      <c r="J14" s="115"/>
      <c r="K14" s="115"/>
    </row>
    <row r="15" spans="1:11" s="116" customFormat="1" ht="21.75" customHeight="1">
      <c r="A15" s="114" t="s">
        <v>87</v>
      </c>
      <c r="B15" s="114">
        <v>141</v>
      </c>
      <c r="C15" s="149">
        <v>131</v>
      </c>
      <c r="D15" s="115">
        <f>E15</f>
        <v>294000</v>
      </c>
      <c r="E15" s="115">
        <f>'внесение изм в план ФХД 3'!E15-'Таблица 2'!E26</f>
        <v>294000</v>
      </c>
      <c r="F15" s="115"/>
      <c r="G15" s="115"/>
      <c r="H15" s="115"/>
      <c r="I15" s="115"/>
      <c r="J15" s="115"/>
      <c r="K15" s="115"/>
    </row>
    <row r="16" spans="1:11" s="116" customFormat="1" ht="21.75" customHeight="1">
      <c r="A16" s="114" t="s">
        <v>83</v>
      </c>
      <c r="B16" s="114">
        <v>142</v>
      </c>
      <c r="C16" s="149"/>
      <c r="D16" s="115">
        <f>G16</f>
        <v>-346300</v>
      </c>
      <c r="E16" s="115"/>
      <c r="F16" s="115"/>
      <c r="G16" s="115">
        <f>G20+G21</f>
        <v>-346300</v>
      </c>
      <c r="H16" s="115"/>
      <c r="I16" s="115"/>
      <c r="J16" s="115"/>
      <c r="K16" s="115"/>
    </row>
    <row r="17" spans="1:11" ht="35.25" customHeight="1">
      <c r="A17" s="111" t="s">
        <v>241</v>
      </c>
      <c r="B17" s="111"/>
      <c r="C17" s="142">
        <v>152</v>
      </c>
      <c r="D17" s="110"/>
      <c r="E17" s="110"/>
      <c r="F17" s="110"/>
      <c r="G17" s="110"/>
      <c r="H17" s="110"/>
      <c r="I17" s="110"/>
      <c r="J17" s="110"/>
      <c r="K17" s="110"/>
    </row>
    <row r="18" spans="1:11" ht="33" customHeight="1">
      <c r="A18" s="111" t="s">
        <v>200</v>
      </c>
      <c r="B18" s="111"/>
      <c r="C18" s="142">
        <v>152</v>
      </c>
      <c r="D18" s="110"/>
      <c r="E18" s="110"/>
      <c r="F18" s="110"/>
      <c r="G18" s="110"/>
      <c r="H18" s="110"/>
      <c r="I18" s="110"/>
      <c r="J18" s="110"/>
      <c r="K18" s="110"/>
    </row>
    <row r="19" spans="1:11" ht="24" customHeight="1">
      <c r="A19" s="111" t="s">
        <v>191</v>
      </c>
      <c r="B19" s="111"/>
      <c r="C19" s="142">
        <v>152</v>
      </c>
      <c r="D19" s="110"/>
      <c r="E19" s="110"/>
      <c r="F19" s="110"/>
      <c r="G19" s="110"/>
      <c r="H19" s="110"/>
      <c r="I19" s="110"/>
      <c r="J19" s="110"/>
      <c r="K19" s="110"/>
    </row>
    <row r="20" spans="1:11" ht="22.5" customHeight="1">
      <c r="A20" s="111" t="s">
        <v>181</v>
      </c>
      <c r="B20" s="111"/>
      <c r="C20" s="142">
        <v>152</v>
      </c>
      <c r="D20" s="110">
        <f>G20</f>
        <v>-155000</v>
      </c>
      <c r="E20" s="110"/>
      <c r="F20" s="110"/>
      <c r="G20" s="110">
        <v>-155000</v>
      </c>
      <c r="H20" s="110"/>
      <c r="I20" s="110"/>
      <c r="J20" s="110"/>
      <c r="K20" s="110"/>
    </row>
    <row r="21" spans="1:11" ht="51.75" customHeight="1">
      <c r="A21" s="111" t="s">
        <v>201</v>
      </c>
      <c r="B21" s="111"/>
      <c r="C21" s="142">
        <v>152</v>
      </c>
      <c r="D21" s="110">
        <f>G21</f>
        <v>-191300</v>
      </c>
      <c r="E21" s="110"/>
      <c r="F21" s="110"/>
      <c r="G21" s="110">
        <v>-191300</v>
      </c>
      <c r="H21" s="110"/>
      <c r="I21" s="110"/>
      <c r="J21" s="110"/>
      <c r="K21" s="110"/>
    </row>
    <row r="22" spans="1:11" ht="12.75">
      <c r="A22" s="111"/>
      <c r="B22" s="111"/>
      <c r="C22" s="112" t="s">
        <v>17</v>
      </c>
      <c r="D22" s="110"/>
      <c r="E22" s="110"/>
      <c r="F22" s="110"/>
      <c r="G22" s="110"/>
      <c r="H22" s="110"/>
      <c r="I22" s="110"/>
      <c r="J22" s="110"/>
      <c r="K22" s="110"/>
    </row>
    <row r="23" spans="1:11" s="116" customFormat="1" ht="17.25" customHeight="1">
      <c r="A23" s="114" t="s">
        <v>88</v>
      </c>
      <c r="B23" s="117">
        <v>210</v>
      </c>
      <c r="C23" s="118" t="s">
        <v>17</v>
      </c>
      <c r="D23" s="115">
        <f>D24+D50+D33+D40</f>
        <v>961273.8099999991</v>
      </c>
      <c r="E23" s="115">
        <f>E24+E50</f>
        <v>438120.0099999993</v>
      </c>
      <c r="F23" s="115"/>
      <c r="G23" s="115">
        <f>G24+G50</f>
        <v>-346300</v>
      </c>
      <c r="H23" s="115"/>
      <c r="I23" s="115"/>
      <c r="J23" s="115">
        <f>J24+J31+J33+J50+J40</f>
        <v>869453.7999999999</v>
      </c>
      <c r="K23" s="110"/>
    </row>
    <row r="24" spans="1:11" s="116" customFormat="1" ht="17.25" customHeight="1">
      <c r="A24" s="117" t="s">
        <v>80</v>
      </c>
      <c r="B24" s="119">
        <v>210</v>
      </c>
      <c r="C24" s="120"/>
      <c r="D24" s="115">
        <f>E24+G24+J24</f>
        <v>50479.419999999314</v>
      </c>
      <c r="E24" s="115">
        <f>SUM(E25:E30)</f>
        <v>46474.419999999314</v>
      </c>
      <c r="F24" s="115"/>
      <c r="G24" s="115">
        <f>SUM(G25:G29)</f>
        <v>0</v>
      </c>
      <c r="H24" s="115"/>
      <c r="I24" s="115"/>
      <c r="J24" s="115">
        <f>SUM(J25:J30)</f>
        <v>4005</v>
      </c>
      <c r="K24" s="115"/>
    </row>
    <row r="25" spans="1:11" ht="17.25" customHeight="1">
      <c r="A25" s="111" t="s">
        <v>149</v>
      </c>
      <c r="B25" s="111">
        <v>211</v>
      </c>
      <c r="C25" s="121" t="s">
        <v>204</v>
      </c>
      <c r="D25" s="110">
        <f>E25</f>
        <v>817.1999999992549</v>
      </c>
      <c r="E25" s="110">
        <f>'внесение изм в план ФХД 3'!E25-'Таблица 2'!E36</f>
        <v>817.1999999992549</v>
      </c>
      <c r="F25" s="110"/>
      <c r="G25" s="110"/>
      <c r="H25" s="110"/>
      <c r="I25" s="110"/>
      <c r="J25" s="110"/>
      <c r="K25" s="115"/>
    </row>
    <row r="26" spans="1:11" ht="17.25" customHeight="1">
      <c r="A26" s="111" t="s">
        <v>149</v>
      </c>
      <c r="B26" s="111">
        <v>212</v>
      </c>
      <c r="C26" s="121" t="s">
        <v>205</v>
      </c>
      <c r="D26" s="110"/>
      <c r="E26" s="110"/>
      <c r="F26" s="110"/>
      <c r="G26" s="110"/>
      <c r="H26" s="110"/>
      <c r="I26" s="110"/>
      <c r="J26" s="110"/>
      <c r="K26" s="115"/>
    </row>
    <row r="27" spans="1:11" ht="17.25" customHeight="1">
      <c r="A27" s="111" t="s">
        <v>148</v>
      </c>
      <c r="B27" s="111">
        <v>213</v>
      </c>
      <c r="C27" s="121" t="s">
        <v>206</v>
      </c>
      <c r="D27" s="110">
        <f>E27</f>
        <v>246.56000000005588</v>
      </c>
      <c r="E27" s="110">
        <f>'внесение изм в план ФХД 3'!E27-'Таблица 2'!E38</f>
        <v>246.56000000005588</v>
      </c>
      <c r="F27" s="110"/>
      <c r="G27" s="110"/>
      <c r="H27" s="110"/>
      <c r="I27" s="110"/>
      <c r="J27" s="110"/>
      <c r="K27" s="110"/>
    </row>
    <row r="28" spans="1:11" ht="17.25" customHeight="1">
      <c r="A28" s="111" t="s">
        <v>148</v>
      </c>
      <c r="B28" s="111">
        <v>214</v>
      </c>
      <c r="C28" s="121" t="s">
        <v>207</v>
      </c>
      <c r="D28" s="110"/>
      <c r="E28" s="110"/>
      <c r="F28" s="110"/>
      <c r="G28" s="110"/>
      <c r="H28" s="110"/>
      <c r="I28" s="110"/>
      <c r="J28" s="110"/>
      <c r="K28" s="110"/>
    </row>
    <row r="29" spans="1:11" ht="17.25" customHeight="1">
      <c r="A29" s="111" t="s">
        <v>238</v>
      </c>
      <c r="B29" s="111">
        <v>215</v>
      </c>
      <c r="C29" s="121" t="s">
        <v>208</v>
      </c>
      <c r="D29" s="115">
        <f>J29</f>
        <v>0</v>
      </c>
      <c r="E29" s="151"/>
      <c r="F29" s="115"/>
      <c r="G29" s="115"/>
      <c r="H29" s="115"/>
      <c r="I29" s="115"/>
      <c r="J29" s="110">
        <f>'внесение изм в план ФХД 3'!J29-'Таблица 2'!J40</f>
        <v>0</v>
      </c>
      <c r="K29" s="115"/>
    </row>
    <row r="30" spans="1:11" ht="17.25" customHeight="1">
      <c r="A30" s="111" t="s">
        <v>238</v>
      </c>
      <c r="B30" s="111">
        <v>216</v>
      </c>
      <c r="C30" s="121" t="s">
        <v>256</v>
      </c>
      <c r="D30" s="115">
        <f>E30+J30</f>
        <v>49415.66</v>
      </c>
      <c r="E30" s="110">
        <f>'внесение изм в план ФХД 3'!E30</f>
        <v>45410.66</v>
      </c>
      <c r="F30" s="115"/>
      <c r="G30" s="115"/>
      <c r="H30" s="115"/>
      <c r="I30" s="115"/>
      <c r="J30" s="110">
        <f>'внесение изм в план ФХД 3'!J30-'Таблица 2'!J41</f>
        <v>4005</v>
      </c>
      <c r="K30" s="115"/>
    </row>
    <row r="31" spans="1:11" s="116" customFormat="1" ht="17.25" customHeight="1">
      <c r="A31" s="114" t="s">
        <v>91</v>
      </c>
      <c r="B31" s="114">
        <v>220</v>
      </c>
      <c r="C31" s="121"/>
      <c r="D31" s="115"/>
      <c r="E31" s="115"/>
      <c r="F31" s="115"/>
      <c r="G31" s="115"/>
      <c r="H31" s="115"/>
      <c r="I31" s="115"/>
      <c r="J31" s="115"/>
      <c r="K31" s="110"/>
    </row>
    <row r="32" spans="1:11" ht="17.25" customHeight="1">
      <c r="A32" s="111"/>
      <c r="B32" s="111">
        <v>221</v>
      </c>
      <c r="C32" s="121"/>
      <c r="D32" s="110"/>
      <c r="E32" s="115"/>
      <c r="F32" s="115"/>
      <c r="G32" s="115"/>
      <c r="H32" s="115"/>
      <c r="I32" s="115"/>
      <c r="J32" s="110"/>
      <c r="K32" s="115"/>
    </row>
    <row r="33" spans="1:11" s="116" customFormat="1" ht="17.25" customHeight="1">
      <c r="A33" s="114" t="s">
        <v>152</v>
      </c>
      <c r="B33" s="114">
        <v>230</v>
      </c>
      <c r="C33" s="143"/>
      <c r="D33" s="115">
        <f>J33</f>
        <v>-9581.8</v>
      </c>
      <c r="E33" s="115"/>
      <c r="F33" s="115"/>
      <c r="G33" s="115"/>
      <c r="H33" s="115"/>
      <c r="I33" s="115"/>
      <c r="J33" s="115">
        <f>J34+J35+J36</f>
        <v>-9581.8</v>
      </c>
      <c r="K33" s="110"/>
    </row>
    <row r="34" spans="1:11" ht="17.25" customHeight="1">
      <c r="A34" s="111" t="s">
        <v>195</v>
      </c>
      <c r="B34" s="111">
        <v>231</v>
      </c>
      <c r="C34" s="121" t="s">
        <v>209</v>
      </c>
      <c r="D34" s="110">
        <f>'внесение изм в план ФХД 3'!D34-'Таблица 2'!D44</f>
        <v>-10000</v>
      </c>
      <c r="E34" s="115"/>
      <c r="F34" s="115"/>
      <c r="G34" s="115"/>
      <c r="H34" s="115"/>
      <c r="I34" s="115"/>
      <c r="J34" s="110">
        <f>'внесение изм в план ФХД 3'!J34-'Таблица 2'!J44</f>
        <v>-10000</v>
      </c>
      <c r="K34" s="115"/>
    </row>
    <row r="35" spans="1:11" s="147" customFormat="1" ht="27">
      <c r="A35" s="144" t="s">
        <v>255</v>
      </c>
      <c r="B35" s="144">
        <v>232</v>
      </c>
      <c r="C35" s="121" t="s">
        <v>252</v>
      </c>
      <c r="D35" s="145">
        <f>'внесение изм в план ФХД 3'!D35</f>
        <v>0.84</v>
      </c>
      <c r="E35" s="145"/>
      <c r="F35" s="145"/>
      <c r="G35" s="146"/>
      <c r="H35" s="146"/>
      <c r="I35" s="146"/>
      <c r="J35" s="145">
        <f>'внесение изм в план ФХД 3'!J35</f>
        <v>0.84</v>
      </c>
      <c r="K35" s="146"/>
    </row>
    <row r="36" spans="1:11" s="147" customFormat="1" ht="27">
      <c r="A36" s="144" t="s">
        <v>254</v>
      </c>
      <c r="B36" s="144">
        <v>233</v>
      </c>
      <c r="C36" s="121" t="s">
        <v>253</v>
      </c>
      <c r="D36" s="145">
        <f>'внесение изм в план ФХД 3'!D36</f>
        <v>417.36</v>
      </c>
      <c r="E36" s="145"/>
      <c r="F36" s="145"/>
      <c r="G36" s="146"/>
      <c r="H36" s="146"/>
      <c r="I36" s="146"/>
      <c r="J36" s="145">
        <f>'внесение изм в план ФХД 3'!J36</f>
        <v>417.36</v>
      </c>
      <c r="K36" s="146"/>
    </row>
    <row r="37" spans="1:11" s="116" customFormat="1" ht="17.25" customHeight="1">
      <c r="A37" s="114" t="s">
        <v>92</v>
      </c>
      <c r="B37" s="114">
        <v>240</v>
      </c>
      <c r="C37" s="122"/>
      <c r="D37" s="115"/>
      <c r="E37" s="115"/>
      <c r="F37" s="115"/>
      <c r="G37" s="115"/>
      <c r="H37" s="115"/>
      <c r="I37" s="115"/>
      <c r="J37" s="115"/>
      <c r="K37" s="115"/>
    </row>
    <row r="38" spans="1:11" ht="17.25" customHeight="1">
      <c r="A38" s="111" t="s">
        <v>153</v>
      </c>
      <c r="B38" s="111">
        <v>241</v>
      </c>
      <c r="C38" s="122"/>
      <c r="D38" s="115"/>
      <c r="E38" s="115"/>
      <c r="F38" s="115"/>
      <c r="G38" s="115"/>
      <c r="H38" s="115"/>
      <c r="I38" s="115"/>
      <c r="J38" s="115"/>
      <c r="K38" s="115"/>
    </row>
    <row r="39" spans="1:11" ht="32.25" customHeight="1">
      <c r="A39" s="111" t="s">
        <v>154</v>
      </c>
      <c r="B39" s="111">
        <v>242</v>
      </c>
      <c r="C39" s="123"/>
      <c r="D39" s="110"/>
      <c r="E39" s="110"/>
      <c r="F39" s="110"/>
      <c r="G39" s="110"/>
      <c r="H39" s="110"/>
      <c r="I39" s="110"/>
      <c r="J39" s="110"/>
      <c r="K39" s="110"/>
    </row>
    <row r="40" spans="1:11" s="116" customFormat="1" ht="17.25" customHeight="1">
      <c r="A40" s="114" t="s">
        <v>93</v>
      </c>
      <c r="B40" s="114">
        <v>250</v>
      </c>
      <c r="C40" s="123"/>
      <c r="D40" s="115">
        <f>J40</f>
        <v>16789.61</v>
      </c>
      <c r="E40" s="115"/>
      <c r="F40" s="115"/>
      <c r="G40" s="115"/>
      <c r="H40" s="115"/>
      <c r="I40" s="115"/>
      <c r="J40" s="115">
        <f>J47</f>
        <v>16789.61</v>
      </c>
      <c r="K40" s="110"/>
    </row>
    <row r="41" spans="1:11" s="116" customFormat="1" ht="17.25" customHeight="1">
      <c r="A41" s="111" t="s">
        <v>155</v>
      </c>
      <c r="B41" s="111">
        <v>251</v>
      </c>
      <c r="C41" s="122"/>
      <c r="D41" s="115"/>
      <c r="E41" s="115"/>
      <c r="F41" s="115"/>
      <c r="G41" s="115"/>
      <c r="H41" s="115"/>
      <c r="I41" s="115"/>
      <c r="J41" s="115"/>
      <c r="K41" s="115"/>
    </row>
    <row r="42" spans="1:11" s="116" customFormat="1" ht="17.25" customHeight="1">
      <c r="A42" s="111" t="s">
        <v>156</v>
      </c>
      <c r="B42" s="111">
        <v>252</v>
      </c>
      <c r="C42" s="120"/>
      <c r="D42" s="115"/>
      <c r="E42" s="115"/>
      <c r="F42" s="115"/>
      <c r="G42" s="115"/>
      <c r="H42" s="115"/>
      <c r="I42" s="115"/>
      <c r="J42" s="115"/>
      <c r="K42" s="115"/>
    </row>
    <row r="43" spans="1:11" s="116" customFormat="1" ht="17.25" customHeight="1">
      <c r="A43" s="111" t="s">
        <v>157</v>
      </c>
      <c r="B43" s="111">
        <v>253</v>
      </c>
      <c r="C43" s="120"/>
      <c r="D43" s="115"/>
      <c r="E43" s="115"/>
      <c r="F43" s="115"/>
      <c r="G43" s="115"/>
      <c r="H43" s="115"/>
      <c r="I43" s="115"/>
      <c r="J43" s="115"/>
      <c r="K43" s="115"/>
    </row>
    <row r="44" spans="1:11" s="116" customFormat="1" ht="17.25" customHeight="1">
      <c r="A44" s="111" t="s">
        <v>158</v>
      </c>
      <c r="B44" s="111">
        <v>254</v>
      </c>
      <c r="C44" s="120"/>
      <c r="D44" s="115"/>
      <c r="E44" s="115"/>
      <c r="F44" s="115"/>
      <c r="G44" s="115"/>
      <c r="H44" s="115"/>
      <c r="I44" s="115"/>
      <c r="J44" s="115"/>
      <c r="K44" s="115"/>
    </row>
    <row r="45" spans="1:11" s="116" customFormat="1" ht="17.25" customHeight="1">
      <c r="A45" s="111" t="s">
        <v>159</v>
      </c>
      <c r="B45" s="111">
        <v>255</v>
      </c>
      <c r="C45" s="120"/>
      <c r="D45" s="115"/>
      <c r="E45" s="115"/>
      <c r="F45" s="115"/>
      <c r="G45" s="115"/>
      <c r="H45" s="115"/>
      <c r="I45" s="115"/>
      <c r="J45" s="115"/>
      <c r="K45" s="115"/>
    </row>
    <row r="46" spans="1:11" s="116" customFormat="1" ht="17.25" customHeight="1">
      <c r="A46" s="111" t="s">
        <v>160</v>
      </c>
      <c r="B46" s="111">
        <v>256</v>
      </c>
      <c r="C46" s="120"/>
      <c r="D46" s="110"/>
      <c r="E46" s="110"/>
      <c r="F46" s="110"/>
      <c r="G46" s="110"/>
      <c r="H46" s="110"/>
      <c r="I46" s="110"/>
      <c r="J46" s="110"/>
      <c r="K46" s="115"/>
    </row>
    <row r="47" spans="1:11" s="116" customFormat="1" ht="17.25" customHeight="1">
      <c r="A47" s="111" t="s">
        <v>165</v>
      </c>
      <c r="B47" s="111">
        <v>257</v>
      </c>
      <c r="C47" s="121" t="s">
        <v>258</v>
      </c>
      <c r="D47" s="110">
        <f>J47</f>
        <v>16789.61</v>
      </c>
      <c r="E47" s="110"/>
      <c r="F47" s="110"/>
      <c r="G47" s="110"/>
      <c r="H47" s="110"/>
      <c r="I47" s="110"/>
      <c r="J47" s="110">
        <f>'внесение изм в план ФХД 3'!J47-'Таблица 2'!J55</f>
        <v>16789.61</v>
      </c>
      <c r="K47" s="115"/>
    </row>
    <row r="48" spans="1:11" s="116" customFormat="1" ht="17.25" customHeight="1">
      <c r="A48" s="111" t="s">
        <v>161</v>
      </c>
      <c r="B48" s="111">
        <v>258</v>
      </c>
      <c r="C48" s="120"/>
      <c r="D48" s="115"/>
      <c r="E48" s="115"/>
      <c r="F48" s="115"/>
      <c r="G48" s="115"/>
      <c r="H48" s="115"/>
      <c r="I48" s="115"/>
      <c r="J48" s="115"/>
      <c r="K48" s="110"/>
    </row>
    <row r="49" spans="1:11" s="116" customFormat="1" ht="17.25" customHeight="1">
      <c r="A49" s="111" t="s">
        <v>162</v>
      </c>
      <c r="B49" s="111">
        <v>259</v>
      </c>
      <c r="C49" s="120"/>
      <c r="D49" s="115"/>
      <c r="E49" s="115"/>
      <c r="F49" s="115"/>
      <c r="G49" s="115"/>
      <c r="H49" s="115"/>
      <c r="I49" s="115"/>
      <c r="J49" s="115"/>
      <c r="K49" s="115"/>
    </row>
    <row r="50" spans="1:11" s="116" customFormat="1" ht="17.25" customHeight="1">
      <c r="A50" s="114" t="s">
        <v>94</v>
      </c>
      <c r="B50" s="114">
        <v>260</v>
      </c>
      <c r="C50" s="122" t="s">
        <v>17</v>
      </c>
      <c r="D50" s="115">
        <f>SUM(D51:D76)</f>
        <v>903586.5799999998</v>
      </c>
      <c r="E50" s="115">
        <f>SUM(E51:E76)</f>
        <v>391645.59</v>
      </c>
      <c r="F50" s="115"/>
      <c r="G50" s="115">
        <f>SUM(G51:G76)</f>
        <v>-346300</v>
      </c>
      <c r="H50" s="115"/>
      <c r="I50" s="115"/>
      <c r="J50" s="115">
        <f>SUM(J51:J76)</f>
        <v>858240.99</v>
      </c>
      <c r="K50" s="115"/>
    </row>
    <row r="51" spans="1:11" ht="17.25" customHeight="1">
      <c r="A51" s="111" t="s">
        <v>155</v>
      </c>
      <c r="B51" s="111">
        <v>261</v>
      </c>
      <c r="C51" s="121" t="s">
        <v>203</v>
      </c>
      <c r="D51" s="110"/>
      <c r="E51" s="110"/>
      <c r="F51" s="110"/>
      <c r="G51" s="115"/>
      <c r="H51" s="115"/>
      <c r="I51" s="115"/>
      <c r="J51" s="110"/>
      <c r="K51" s="115"/>
    </row>
    <row r="52" spans="1:11" ht="17.25" customHeight="1">
      <c r="A52" s="111" t="s">
        <v>155</v>
      </c>
      <c r="B52" s="111">
        <v>262</v>
      </c>
      <c r="C52" s="121" t="s">
        <v>212</v>
      </c>
      <c r="D52" s="110"/>
      <c r="E52" s="110"/>
      <c r="F52" s="110"/>
      <c r="G52" s="115"/>
      <c r="H52" s="115"/>
      <c r="I52" s="115"/>
      <c r="J52" s="110"/>
      <c r="K52" s="115"/>
    </row>
    <row r="53" spans="1:11" ht="17.25" customHeight="1">
      <c r="A53" s="111" t="s">
        <v>156</v>
      </c>
      <c r="B53" s="111">
        <v>263</v>
      </c>
      <c r="C53" s="121" t="s">
        <v>213</v>
      </c>
      <c r="D53" s="110">
        <f>E53+G53+J53</f>
        <v>-20266.5</v>
      </c>
      <c r="E53" s="110">
        <f>'внесение изм в план ФХД 3'!E53-'Таблица 2'!E61</f>
        <v>68213.5</v>
      </c>
      <c r="F53" s="110"/>
      <c r="G53" s="110">
        <v>-88480</v>
      </c>
      <c r="H53" s="115"/>
      <c r="I53" s="115"/>
      <c r="J53" s="110"/>
      <c r="K53" s="110"/>
    </row>
    <row r="54" spans="1:11" ht="17.25" customHeight="1">
      <c r="A54" s="111" t="s">
        <v>156</v>
      </c>
      <c r="B54" s="111">
        <v>264</v>
      </c>
      <c r="C54" s="121" t="s">
        <v>214</v>
      </c>
      <c r="D54" s="110">
        <f aca="true" t="shared" si="0" ref="D54:D76">E54+G54+J54</f>
        <v>3850</v>
      </c>
      <c r="E54" s="110">
        <f>'внесение изм в план ФХД 3'!E54-'Таблица 2'!E62</f>
        <v>3850</v>
      </c>
      <c r="F54" s="110"/>
      <c r="G54" s="110"/>
      <c r="H54" s="115"/>
      <c r="I54" s="115"/>
      <c r="J54" s="110"/>
      <c r="K54" s="110"/>
    </row>
    <row r="55" spans="1:11" ht="17.25" customHeight="1">
      <c r="A55" s="111" t="s">
        <v>157</v>
      </c>
      <c r="B55" s="111">
        <v>265</v>
      </c>
      <c r="C55" s="121" t="s">
        <v>215</v>
      </c>
      <c r="D55" s="110">
        <f t="shared" si="0"/>
        <v>10045.37000000001</v>
      </c>
      <c r="E55" s="110"/>
      <c r="F55" s="110"/>
      <c r="G55" s="110"/>
      <c r="H55" s="110"/>
      <c r="I55" s="110"/>
      <c r="J55" s="110">
        <f>'внесение изм в план ФХД 3'!J55-'Таблица 2'!J63</f>
        <v>10045.37000000001</v>
      </c>
      <c r="K55" s="110"/>
    </row>
    <row r="56" spans="1:11" ht="17.25" customHeight="1">
      <c r="A56" s="111" t="s">
        <v>157</v>
      </c>
      <c r="B56" s="111">
        <v>266</v>
      </c>
      <c r="C56" s="121" t="s">
        <v>242</v>
      </c>
      <c r="D56" s="110">
        <f t="shared" si="0"/>
        <v>0</v>
      </c>
      <c r="E56" s="110"/>
      <c r="F56" s="110"/>
      <c r="G56" s="110"/>
      <c r="H56" s="110"/>
      <c r="I56" s="110"/>
      <c r="J56" s="110"/>
      <c r="K56" s="110"/>
    </row>
    <row r="57" spans="1:11" ht="17.25" customHeight="1">
      <c r="A57" s="111" t="s">
        <v>158</v>
      </c>
      <c r="B57" s="111">
        <v>267</v>
      </c>
      <c r="C57" s="121"/>
      <c r="D57" s="110">
        <f t="shared" si="0"/>
        <v>0</v>
      </c>
      <c r="E57" s="110"/>
      <c r="F57" s="110"/>
      <c r="G57" s="110"/>
      <c r="H57" s="110"/>
      <c r="I57" s="110"/>
      <c r="J57" s="110"/>
      <c r="K57" s="110"/>
    </row>
    <row r="58" spans="1:11" ht="17.25" customHeight="1">
      <c r="A58" s="111" t="s">
        <v>159</v>
      </c>
      <c r="B58" s="111">
        <v>268</v>
      </c>
      <c r="C58" s="121" t="s">
        <v>216</v>
      </c>
      <c r="D58" s="110">
        <f t="shared" si="0"/>
        <v>239217.90000000008</v>
      </c>
      <c r="E58" s="110">
        <f>'внесение изм в план ФХД 3'!E58-'Таблица 2'!E66</f>
        <v>-46103.29999999993</v>
      </c>
      <c r="F58" s="110"/>
      <c r="G58" s="110"/>
      <c r="H58" s="110"/>
      <c r="I58" s="110"/>
      <c r="J58" s="110">
        <f>'внесение изм в план ФХД 3'!J58-'Таблица 2'!J66</f>
        <v>285321.2</v>
      </c>
      <c r="K58" s="110"/>
    </row>
    <row r="59" spans="1:11" ht="17.25" customHeight="1">
      <c r="A59" s="111" t="s">
        <v>159</v>
      </c>
      <c r="B59" s="111">
        <v>269</v>
      </c>
      <c r="C59" s="121" t="s">
        <v>217</v>
      </c>
      <c r="D59" s="110">
        <f t="shared" si="0"/>
        <v>0</v>
      </c>
      <c r="E59" s="110">
        <f>'внесение изм в план ФХД 3'!E59-'Таблица 2'!E67</f>
        <v>0</v>
      </c>
      <c r="F59" s="110"/>
      <c r="G59" s="110"/>
      <c r="H59" s="110"/>
      <c r="I59" s="110"/>
      <c r="J59" s="110"/>
      <c r="K59" s="110"/>
    </row>
    <row r="60" spans="1:11" ht="17.25" customHeight="1">
      <c r="A60" s="111" t="s">
        <v>160</v>
      </c>
      <c r="B60" s="111">
        <v>270</v>
      </c>
      <c r="C60" s="121" t="s">
        <v>218</v>
      </c>
      <c r="D60" s="110">
        <f t="shared" si="0"/>
        <v>107474.19999999995</v>
      </c>
      <c r="E60" s="110">
        <f>'внесение изм в план ФХД 3'!E60-'Таблица 2'!E68</f>
        <v>163754.19999999995</v>
      </c>
      <c r="F60" s="110"/>
      <c r="G60" s="110">
        <v>-56280</v>
      </c>
      <c r="H60" s="110"/>
      <c r="I60" s="110"/>
      <c r="J60" s="110"/>
      <c r="K60" s="110"/>
    </row>
    <row r="61" spans="1:11" ht="17.25" customHeight="1">
      <c r="A61" s="111" t="s">
        <v>160</v>
      </c>
      <c r="B61" s="111">
        <v>271</v>
      </c>
      <c r="C61" s="121" t="s">
        <v>219</v>
      </c>
      <c r="D61" s="110">
        <f t="shared" si="0"/>
        <v>-23094</v>
      </c>
      <c r="E61" s="110">
        <f>'внесение изм в план ФХД 3'!E61-'Таблица 2'!E69</f>
        <v>-23094</v>
      </c>
      <c r="F61" s="110"/>
      <c r="G61" s="110"/>
      <c r="H61" s="110"/>
      <c r="I61" s="110"/>
      <c r="J61" s="110"/>
      <c r="K61" s="110"/>
    </row>
    <row r="62" spans="1:11" ht="17.25" customHeight="1">
      <c r="A62" s="111" t="s">
        <v>202</v>
      </c>
      <c r="B62" s="111">
        <v>272</v>
      </c>
      <c r="C62" s="121" t="s">
        <v>220</v>
      </c>
      <c r="D62" s="110">
        <f t="shared" si="0"/>
        <v>0</v>
      </c>
      <c r="E62" s="110">
        <f>'внесение изм в план ФХД 3'!E62</f>
        <v>1400</v>
      </c>
      <c r="F62" s="110"/>
      <c r="G62" s="110">
        <v>-1400</v>
      </c>
      <c r="H62" s="110"/>
      <c r="I62" s="110"/>
      <c r="J62" s="110"/>
      <c r="K62" s="110"/>
    </row>
    <row r="63" spans="1:11" ht="17.25" customHeight="1">
      <c r="A63" s="111" t="s">
        <v>161</v>
      </c>
      <c r="B63" s="111">
        <v>273</v>
      </c>
      <c r="C63" s="121" t="s">
        <v>221</v>
      </c>
      <c r="D63" s="110">
        <f t="shared" si="0"/>
        <v>57999.99999999999</v>
      </c>
      <c r="E63" s="110"/>
      <c r="F63" s="110"/>
      <c r="G63" s="110"/>
      <c r="H63" s="110"/>
      <c r="I63" s="110"/>
      <c r="J63" s="110">
        <f>'внесение изм в план ФХД 3'!J63-'Таблица 2'!J71</f>
        <v>57999.99999999999</v>
      </c>
      <c r="K63" s="110"/>
    </row>
    <row r="64" spans="1:11" ht="17.25" customHeight="1">
      <c r="A64" s="111" t="s">
        <v>162</v>
      </c>
      <c r="B64" s="111">
        <v>274</v>
      </c>
      <c r="C64" s="121"/>
      <c r="D64" s="110">
        <f t="shared" si="0"/>
        <v>0</v>
      </c>
      <c r="E64" s="110"/>
      <c r="F64" s="110"/>
      <c r="G64" s="110"/>
      <c r="H64" s="110"/>
      <c r="I64" s="110"/>
      <c r="J64" s="110"/>
      <c r="K64" s="110"/>
    </row>
    <row r="65" spans="1:11" ht="18.75" customHeight="1">
      <c r="A65" s="111" t="s">
        <v>210</v>
      </c>
      <c r="B65" s="111">
        <v>275</v>
      </c>
      <c r="C65" s="121" t="s">
        <v>222</v>
      </c>
      <c r="D65" s="110">
        <f t="shared" si="0"/>
        <v>0</v>
      </c>
      <c r="E65" s="110">
        <f>'внесение изм в план ФХД 3'!E65-'Таблица 2'!E73</f>
        <v>4380</v>
      </c>
      <c r="F65" s="110"/>
      <c r="G65" s="110">
        <v>-4380</v>
      </c>
      <c r="H65" s="110"/>
      <c r="I65" s="110"/>
      <c r="J65" s="110"/>
      <c r="K65" s="110"/>
    </row>
    <row r="66" spans="1:11" ht="18.75" customHeight="1">
      <c r="A66" s="111" t="s">
        <v>211</v>
      </c>
      <c r="B66" s="111">
        <v>276</v>
      </c>
      <c r="C66" s="121" t="s">
        <v>223</v>
      </c>
      <c r="D66" s="110">
        <f t="shared" si="0"/>
        <v>587800.4099999999</v>
      </c>
      <c r="E66" s="110">
        <f>'внесение изм в план ФХД 3'!E66-'Таблица 2'!E74</f>
        <v>7466.74000000002</v>
      </c>
      <c r="F66" s="110"/>
      <c r="G66" s="110"/>
      <c r="H66" s="110"/>
      <c r="I66" s="110"/>
      <c r="J66" s="110">
        <f>'внесение изм в план ФХД 3'!J66-'Таблица 2'!J74</f>
        <v>580333.6699999999</v>
      </c>
      <c r="K66" s="110"/>
    </row>
    <row r="67" spans="1:11" ht="18.75" customHeight="1">
      <c r="A67" s="111" t="s">
        <v>211</v>
      </c>
      <c r="B67" s="111">
        <v>277</v>
      </c>
      <c r="C67" s="121" t="s">
        <v>231</v>
      </c>
      <c r="D67" s="110">
        <f t="shared" si="0"/>
        <v>0</v>
      </c>
      <c r="E67" s="110"/>
      <c r="F67" s="110"/>
      <c r="G67" s="110"/>
      <c r="H67" s="110"/>
      <c r="I67" s="110"/>
      <c r="J67" s="110"/>
      <c r="K67" s="110"/>
    </row>
    <row r="68" spans="1:11" ht="18.75" customHeight="1">
      <c r="A68" s="111" t="s">
        <v>251</v>
      </c>
      <c r="B68" s="111">
        <v>278</v>
      </c>
      <c r="C68" s="121" t="s">
        <v>246</v>
      </c>
      <c r="D68" s="110">
        <f t="shared" si="0"/>
        <v>3000</v>
      </c>
      <c r="E68" s="110"/>
      <c r="F68" s="110"/>
      <c r="G68" s="110"/>
      <c r="H68" s="110"/>
      <c r="I68" s="110"/>
      <c r="J68" s="110">
        <f>'внесение изм в план ФХД 3'!J68</f>
        <v>3000</v>
      </c>
      <c r="K68" s="110"/>
    </row>
    <row r="69" spans="1:11" ht="18.75" customHeight="1">
      <c r="A69" s="111" t="s">
        <v>251</v>
      </c>
      <c r="B69" s="111">
        <v>279</v>
      </c>
      <c r="C69" s="121" t="s">
        <v>247</v>
      </c>
      <c r="D69" s="110">
        <f t="shared" si="0"/>
        <v>0</v>
      </c>
      <c r="E69" s="110"/>
      <c r="F69" s="110"/>
      <c r="G69" s="110"/>
      <c r="H69" s="110"/>
      <c r="I69" s="110"/>
      <c r="J69" s="110"/>
      <c r="K69" s="110"/>
    </row>
    <row r="70" spans="1:11" ht="18.75" customHeight="1">
      <c r="A70" s="111" t="s">
        <v>250</v>
      </c>
      <c r="B70" s="111">
        <v>280</v>
      </c>
      <c r="C70" s="121" t="s">
        <v>248</v>
      </c>
      <c r="D70" s="110">
        <f t="shared" si="0"/>
        <v>9000</v>
      </c>
      <c r="E70" s="110"/>
      <c r="F70" s="110"/>
      <c r="G70" s="110"/>
      <c r="H70" s="110"/>
      <c r="I70" s="110"/>
      <c r="J70" s="110">
        <f>'внесение изм в план ФХД 3'!J70</f>
        <v>9000</v>
      </c>
      <c r="K70" s="110"/>
    </row>
    <row r="71" spans="1:11" ht="18.75" customHeight="1">
      <c r="A71" s="111" t="s">
        <v>250</v>
      </c>
      <c r="B71" s="111">
        <v>281</v>
      </c>
      <c r="C71" s="121" t="s">
        <v>249</v>
      </c>
      <c r="D71" s="110">
        <f t="shared" si="0"/>
        <v>0</v>
      </c>
      <c r="E71" s="110"/>
      <c r="F71" s="110"/>
      <c r="G71" s="110"/>
      <c r="H71" s="110"/>
      <c r="I71" s="110"/>
      <c r="J71" s="110"/>
      <c r="K71" s="110"/>
    </row>
    <row r="72" spans="1:11" ht="18.75" customHeight="1">
      <c r="A72" s="111" t="s">
        <v>224</v>
      </c>
      <c r="B72" s="111">
        <f>B71+1</f>
        <v>282</v>
      </c>
      <c r="C72" s="121" t="s">
        <v>226</v>
      </c>
      <c r="D72" s="110">
        <f t="shared" si="0"/>
        <v>-43000</v>
      </c>
      <c r="E72" s="110">
        <f>'внесение изм в план ФХД 3'!E72-'Таблица 2'!E76</f>
        <v>45184</v>
      </c>
      <c r="F72" s="110"/>
      <c r="G72" s="110">
        <v>-88184</v>
      </c>
      <c r="H72" s="110"/>
      <c r="I72" s="110"/>
      <c r="J72" s="110"/>
      <c r="K72" s="110"/>
    </row>
    <row r="73" spans="1:11" ht="18.75" customHeight="1">
      <c r="A73" s="111" t="s">
        <v>225</v>
      </c>
      <c r="B73" s="111">
        <f>B72+1</f>
        <v>283</v>
      </c>
      <c r="C73" s="121" t="s">
        <v>227</v>
      </c>
      <c r="D73" s="110">
        <f t="shared" si="0"/>
        <v>-11794.00000000003</v>
      </c>
      <c r="E73" s="110">
        <f>'внесение изм в план ФХД 3'!E73-'Таблица 2'!E77</f>
        <v>83384.44999999998</v>
      </c>
      <c r="F73" s="110"/>
      <c r="G73" s="110">
        <v>-20236</v>
      </c>
      <c r="H73" s="110"/>
      <c r="I73" s="110"/>
      <c r="J73" s="110">
        <f>'внесение изм в план ФХД 3'!J73-'Таблица 2'!J77</f>
        <v>-74942.45000000001</v>
      </c>
      <c r="K73" s="110"/>
    </row>
    <row r="74" spans="1:11" ht="18.75" customHeight="1">
      <c r="A74" s="111" t="s">
        <v>225</v>
      </c>
      <c r="B74" s="111">
        <f>B73+1</f>
        <v>284</v>
      </c>
      <c r="C74" s="121" t="s">
        <v>228</v>
      </c>
      <c r="D74" s="110">
        <f t="shared" si="0"/>
        <v>-10080.109999999993</v>
      </c>
      <c r="E74" s="110">
        <f>'внесение изм в план ФХД 3'!E74-'Таблица 2'!E78</f>
        <v>-10080.109999999993</v>
      </c>
      <c r="F74" s="110"/>
      <c r="G74" s="110"/>
      <c r="H74" s="110"/>
      <c r="I74" s="110"/>
      <c r="J74" s="110"/>
      <c r="K74" s="110"/>
    </row>
    <row r="75" spans="1:11" ht="18.75" customHeight="1">
      <c r="A75" s="111" t="s">
        <v>244</v>
      </c>
      <c r="B75" s="111">
        <f>B74+1</f>
        <v>285</v>
      </c>
      <c r="C75" s="121" t="s">
        <v>229</v>
      </c>
      <c r="D75" s="110">
        <f t="shared" si="0"/>
        <v>-35890.8</v>
      </c>
      <c r="E75" s="110">
        <f>'внесение изм в план ФХД 3'!E75-'Таблица 2'!E79</f>
        <v>63966</v>
      </c>
      <c r="F75" s="110"/>
      <c r="G75" s="110">
        <v>-87340</v>
      </c>
      <c r="H75" s="110"/>
      <c r="I75" s="110"/>
      <c r="J75" s="110">
        <f>'внесение изм в план ФХД 3'!J75-'Таблица 2'!J79</f>
        <v>-12516.800000000003</v>
      </c>
      <c r="K75" s="110"/>
    </row>
    <row r="76" spans="1:11" ht="18.75" customHeight="1">
      <c r="A76" s="111" t="s">
        <v>244</v>
      </c>
      <c r="B76" s="111">
        <f>B75+1</f>
        <v>286</v>
      </c>
      <c r="C76" s="121" t="s">
        <v>230</v>
      </c>
      <c r="D76" s="110">
        <f t="shared" si="0"/>
        <v>29324.109999999986</v>
      </c>
      <c r="E76" s="110">
        <f>'внесение изм в план ФХД 3'!E76-'Таблица 2'!E80</f>
        <v>29324.109999999986</v>
      </c>
      <c r="F76" s="110"/>
      <c r="G76" s="110"/>
      <c r="H76" s="110"/>
      <c r="I76" s="110"/>
      <c r="J76" s="110"/>
      <c r="K76" s="110"/>
    </row>
    <row r="77" spans="1:11" s="116" customFormat="1" ht="18" customHeight="1">
      <c r="A77" s="114" t="s">
        <v>96</v>
      </c>
      <c r="B77" s="114">
        <v>300</v>
      </c>
      <c r="D77" s="115">
        <f>D78</f>
        <v>77709.05</v>
      </c>
      <c r="E77" s="115">
        <f>E78</f>
        <v>45410.66</v>
      </c>
      <c r="F77" s="115"/>
      <c r="G77" s="115"/>
      <c r="H77" s="115"/>
      <c r="I77" s="115"/>
      <c r="J77" s="115">
        <f>J78</f>
        <v>32298.39</v>
      </c>
      <c r="K77" s="110"/>
    </row>
    <row r="78" spans="1:11" ht="18" customHeight="1">
      <c r="A78" s="111" t="s">
        <v>95</v>
      </c>
      <c r="B78" s="111">
        <v>310</v>
      </c>
      <c r="C78" s="122"/>
      <c r="D78" s="110">
        <f>'внесение изм в план ФХД 3'!D78</f>
        <v>77709.05</v>
      </c>
      <c r="E78" s="110">
        <v>45410.66</v>
      </c>
      <c r="F78" s="110"/>
      <c r="G78" s="110"/>
      <c r="H78" s="110"/>
      <c r="I78" s="110"/>
      <c r="J78" s="110">
        <f>'внесение изм в план ФХД 3'!J78</f>
        <v>32298.39</v>
      </c>
      <c r="K78" s="115"/>
    </row>
    <row r="79" spans="1:11" ht="18" customHeight="1">
      <c r="A79" s="111" t="s">
        <v>97</v>
      </c>
      <c r="B79" s="111">
        <v>320</v>
      </c>
      <c r="C79" s="123"/>
      <c r="D79" s="110"/>
      <c r="E79" s="110"/>
      <c r="F79" s="110"/>
      <c r="G79" s="110"/>
      <c r="H79" s="110"/>
      <c r="I79" s="110"/>
      <c r="J79" s="110"/>
      <c r="K79" s="110"/>
    </row>
    <row r="80" spans="1:11" s="116" customFormat="1" ht="18" customHeight="1">
      <c r="A80" s="114" t="s">
        <v>98</v>
      </c>
      <c r="B80" s="114">
        <v>400</v>
      </c>
      <c r="C80" s="123"/>
      <c r="D80" s="110"/>
      <c r="E80" s="110"/>
      <c r="F80" s="110"/>
      <c r="G80" s="110"/>
      <c r="H80" s="110"/>
      <c r="I80" s="110"/>
      <c r="J80" s="110"/>
      <c r="K80" s="110"/>
    </row>
    <row r="81" spans="1:11" ht="18" customHeight="1">
      <c r="A81" s="111" t="s">
        <v>99</v>
      </c>
      <c r="B81" s="111">
        <v>410</v>
      </c>
      <c r="C81" s="122"/>
      <c r="D81" s="115"/>
      <c r="E81" s="115"/>
      <c r="F81" s="115"/>
      <c r="G81" s="115"/>
      <c r="H81" s="115"/>
      <c r="I81" s="115"/>
      <c r="J81" s="115"/>
      <c r="K81" s="115"/>
    </row>
    <row r="82" spans="1:11" ht="18" customHeight="1">
      <c r="A82" s="111" t="s">
        <v>100</v>
      </c>
      <c r="B82" s="111">
        <v>420</v>
      </c>
      <c r="C82" s="123"/>
      <c r="D82" s="110"/>
      <c r="E82" s="110"/>
      <c r="F82" s="110"/>
      <c r="G82" s="110"/>
      <c r="H82" s="110"/>
      <c r="I82" s="110"/>
      <c r="J82" s="110"/>
      <c r="K82" s="110"/>
    </row>
    <row r="83" spans="1:11" s="116" customFormat="1" ht="18" customHeight="1">
      <c r="A83" s="114" t="s">
        <v>101</v>
      </c>
      <c r="B83" s="114">
        <v>500</v>
      </c>
      <c r="C83" s="118" t="s">
        <v>17</v>
      </c>
      <c r="D83" s="115">
        <f>D84</f>
        <v>119164.76000000001</v>
      </c>
      <c r="E83" s="115">
        <f>E84</f>
        <v>98709.35</v>
      </c>
      <c r="F83" s="115"/>
      <c r="G83" s="115"/>
      <c r="H83" s="115"/>
      <c r="I83" s="115"/>
      <c r="J83" s="115">
        <f>J84</f>
        <v>20455.41</v>
      </c>
      <c r="K83" s="115"/>
    </row>
    <row r="84" spans="1:11" ht="18" customHeight="1">
      <c r="A84" s="111" t="s">
        <v>102</v>
      </c>
      <c r="B84" s="111">
        <v>600</v>
      </c>
      <c r="C84" s="112" t="s">
        <v>17</v>
      </c>
      <c r="D84" s="110">
        <f>'внесение изм в план ФХД 3'!D84</f>
        <v>119164.76000000001</v>
      </c>
      <c r="E84" s="110">
        <f>'внесение изм в план ФХД 3'!E84</f>
        <v>98709.35</v>
      </c>
      <c r="F84" s="110"/>
      <c r="G84" s="110"/>
      <c r="H84" s="110"/>
      <c r="I84" s="110"/>
      <c r="J84" s="110">
        <f>'внесение изм в план ФХД 3'!J84</f>
        <v>20455.41</v>
      </c>
      <c r="K84" s="110"/>
    </row>
  </sheetData>
  <sheetProtection/>
  <mergeCells count="12">
    <mergeCell ref="E4:E5"/>
    <mergeCell ref="F4:F5"/>
    <mergeCell ref="G4:G5"/>
    <mergeCell ref="H4:H5"/>
    <mergeCell ref="A2:A5"/>
    <mergeCell ref="B2:B5"/>
    <mergeCell ref="C2:C5"/>
    <mergeCell ref="D2:K2"/>
    <mergeCell ref="D3:D5"/>
    <mergeCell ref="E3:K3"/>
    <mergeCell ref="I4:I5"/>
    <mergeCell ref="J4:K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zoomScalePageLayoutView="0" workbookViewId="0" topLeftCell="A100">
      <selection activeCell="G22" sqref="G22"/>
    </sheetView>
  </sheetViews>
  <sheetFormatPr defaultColWidth="9.125" defaultRowHeight="12.75"/>
  <cols>
    <col min="1" max="1" width="65.875" style="16" customWidth="1"/>
    <col min="2" max="2" width="7.375" style="16" customWidth="1"/>
    <col min="3" max="3" width="15.00390625" style="16" customWidth="1"/>
    <col min="4" max="4" width="15.50390625" style="16" customWidth="1"/>
    <col min="5" max="5" width="15.00390625" style="16" customWidth="1"/>
    <col min="6" max="6" width="17.125" style="16" customWidth="1"/>
    <col min="7" max="10" width="15.00390625" style="16" customWidth="1"/>
    <col min="11" max="16384" width="9.125" style="16" customWidth="1"/>
  </cols>
  <sheetData>
    <row r="1" spans="3:10" ht="13.5">
      <c r="C1" s="1"/>
      <c r="J1" s="21" t="s">
        <v>147</v>
      </c>
    </row>
    <row r="2" spans="3:10" ht="78.75" customHeight="1">
      <c r="C2" s="1"/>
      <c r="D2" s="202" t="s">
        <v>150</v>
      </c>
      <c r="E2" s="202"/>
      <c r="F2" s="202"/>
      <c r="G2" s="202"/>
      <c r="H2" s="202"/>
      <c r="I2" s="202"/>
      <c r="J2" s="202"/>
    </row>
    <row r="3" spans="3:10" ht="13.5">
      <c r="C3" s="1"/>
      <c r="D3" s="21"/>
      <c r="E3" s="21"/>
      <c r="F3" s="21"/>
      <c r="G3" s="21"/>
      <c r="H3" s="21"/>
      <c r="I3" s="21"/>
      <c r="J3" s="21"/>
    </row>
    <row r="4" spans="3:10" ht="15">
      <c r="C4" s="1"/>
      <c r="I4" s="203" t="s">
        <v>4</v>
      </c>
      <c r="J4" s="203"/>
    </row>
    <row r="5" spans="4:10" ht="13.5">
      <c r="D5" s="42"/>
      <c r="E5" s="42"/>
      <c r="F5" s="42"/>
      <c r="G5" s="3"/>
      <c r="H5" s="3"/>
      <c r="I5" s="3"/>
      <c r="J5" s="3"/>
    </row>
    <row r="6" spans="4:10" ht="13.5">
      <c r="D6" s="27"/>
      <c r="E6" s="42"/>
      <c r="F6" s="42"/>
      <c r="G6" s="195" t="s">
        <v>30</v>
      </c>
      <c r="H6" s="195"/>
      <c r="I6" s="195"/>
      <c r="J6" s="195"/>
    </row>
    <row r="7" spans="4:10" ht="13.5">
      <c r="D7" s="42"/>
      <c r="E7" s="42"/>
      <c r="F7" s="42"/>
      <c r="G7" s="3"/>
      <c r="H7" s="3"/>
      <c r="I7" s="3"/>
      <c r="J7" s="3"/>
    </row>
    <row r="8" spans="4:10" ht="13.5">
      <c r="D8" s="2"/>
      <c r="E8" s="2"/>
      <c r="F8" s="2"/>
      <c r="G8" s="2" t="s">
        <v>5</v>
      </c>
      <c r="H8" s="2"/>
      <c r="I8" s="195" t="s">
        <v>6</v>
      </c>
      <c r="J8" s="195"/>
    </row>
    <row r="11" spans="1:10" ht="13.5">
      <c r="A11" s="177" t="s">
        <v>34</v>
      </c>
      <c r="B11" s="177"/>
      <c r="C11" s="177"/>
      <c r="D11" s="177"/>
      <c r="E11" s="177"/>
      <c r="F11" s="177"/>
      <c r="G11" s="177"/>
      <c r="H11" s="177"/>
      <c r="I11" s="177"/>
      <c r="J11" s="177"/>
    </row>
    <row r="12" spans="1:10" ht="13.5">
      <c r="A12" s="177" t="s">
        <v>33</v>
      </c>
      <c r="B12" s="177"/>
      <c r="C12" s="177"/>
      <c r="D12" s="177"/>
      <c r="E12" s="177"/>
      <c r="F12" s="177"/>
      <c r="G12" s="177"/>
      <c r="H12" s="177"/>
      <c r="I12" s="177"/>
      <c r="J12" s="177"/>
    </row>
    <row r="13" spans="1:10" ht="13.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3.5">
      <c r="A14" s="196" t="s">
        <v>15</v>
      </c>
      <c r="B14" s="196" t="s">
        <v>68</v>
      </c>
      <c r="C14" s="196" t="s">
        <v>81</v>
      </c>
      <c r="D14" s="197" t="s">
        <v>35</v>
      </c>
      <c r="E14" s="198"/>
      <c r="F14" s="198"/>
      <c r="G14" s="198"/>
      <c r="H14" s="198"/>
      <c r="I14" s="198"/>
      <c r="J14" s="199"/>
    </row>
    <row r="15" spans="1:10" ht="13.5">
      <c r="A15" s="196"/>
      <c r="B15" s="196"/>
      <c r="C15" s="196"/>
      <c r="D15" s="196" t="s">
        <v>16</v>
      </c>
      <c r="E15" s="200" t="s">
        <v>70</v>
      </c>
      <c r="F15" s="200"/>
      <c r="G15" s="200"/>
      <c r="H15" s="200"/>
      <c r="I15" s="200"/>
      <c r="J15" s="200"/>
    </row>
    <row r="16" spans="1:10" ht="92.25" customHeight="1">
      <c r="A16" s="196"/>
      <c r="B16" s="196"/>
      <c r="C16" s="196"/>
      <c r="D16" s="196"/>
      <c r="E16" s="196" t="s">
        <v>71</v>
      </c>
      <c r="F16" s="196" t="s">
        <v>72</v>
      </c>
      <c r="G16" s="196" t="s">
        <v>73</v>
      </c>
      <c r="H16" s="196" t="s">
        <v>74</v>
      </c>
      <c r="I16" s="196" t="s">
        <v>75</v>
      </c>
      <c r="J16" s="196"/>
    </row>
    <row r="17" spans="1:10" ht="13.5">
      <c r="A17" s="196"/>
      <c r="B17" s="196"/>
      <c r="C17" s="196"/>
      <c r="D17" s="196"/>
      <c r="E17" s="196"/>
      <c r="F17" s="196"/>
      <c r="G17" s="196"/>
      <c r="H17" s="196"/>
      <c r="I17" s="10" t="s">
        <v>76</v>
      </c>
      <c r="J17" s="10" t="s">
        <v>77</v>
      </c>
    </row>
    <row r="18" spans="1:10" ht="13.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</row>
    <row r="19" spans="1:10" ht="13.5">
      <c r="A19" s="12" t="s">
        <v>78</v>
      </c>
      <c r="B19" s="12"/>
      <c r="C19" s="11" t="s">
        <v>17</v>
      </c>
      <c r="D19" s="48">
        <f>E19+I19+F19</f>
        <v>24270918.31</v>
      </c>
      <c r="E19" s="34">
        <f>SUM(E20:E38)</f>
        <v>19223351.31</v>
      </c>
      <c r="F19" s="47">
        <f>F28</f>
        <v>2531967</v>
      </c>
      <c r="G19" s="34"/>
      <c r="H19" s="34"/>
      <c r="I19" s="47">
        <f>SUM(I22)</f>
        <v>2515600</v>
      </c>
      <c r="J19" s="34"/>
    </row>
    <row r="20" spans="1:10" ht="13.5">
      <c r="A20" s="5" t="s">
        <v>82</v>
      </c>
      <c r="B20" s="5">
        <v>110</v>
      </c>
      <c r="C20" s="10"/>
      <c r="D20" s="5"/>
      <c r="E20" s="17"/>
      <c r="F20" s="17"/>
      <c r="G20" s="17"/>
      <c r="H20" s="17"/>
      <c r="I20" s="17"/>
      <c r="J20" s="17"/>
    </row>
    <row r="21" spans="1:10" ht="13.5">
      <c r="A21" s="5"/>
      <c r="B21" s="5"/>
      <c r="C21" s="10"/>
      <c r="D21" s="5"/>
      <c r="E21" s="17"/>
      <c r="F21" s="17"/>
      <c r="G21" s="17"/>
      <c r="H21" s="17"/>
      <c r="I21" s="17"/>
      <c r="J21" s="17"/>
    </row>
    <row r="22" spans="1:10" ht="27">
      <c r="A22" s="5" t="s">
        <v>84</v>
      </c>
      <c r="B22" s="5">
        <v>120</v>
      </c>
      <c r="C22" s="46">
        <v>130</v>
      </c>
      <c r="D22" s="44">
        <f>E22+F22+G22+H22+I22+J22</f>
        <v>2515600</v>
      </c>
      <c r="E22" s="17"/>
      <c r="F22" s="17"/>
      <c r="G22" s="17"/>
      <c r="H22" s="17"/>
      <c r="I22" s="45">
        <v>2515600</v>
      </c>
      <c r="J22" s="17"/>
    </row>
    <row r="23" spans="1:10" ht="13.5">
      <c r="A23" s="5"/>
      <c r="B23" s="5"/>
      <c r="C23" s="10"/>
      <c r="D23" s="5"/>
      <c r="E23" s="17"/>
      <c r="F23" s="17"/>
      <c r="G23" s="17"/>
      <c r="H23" s="17"/>
      <c r="I23" s="17"/>
      <c r="J23" s="17"/>
    </row>
    <row r="24" spans="1:10" ht="27">
      <c r="A24" s="5" t="s">
        <v>85</v>
      </c>
      <c r="B24" s="5">
        <v>130</v>
      </c>
      <c r="C24" s="10"/>
      <c r="D24" s="5"/>
      <c r="E24" s="17"/>
      <c r="F24" s="17"/>
      <c r="G24" s="17"/>
      <c r="H24" s="17"/>
      <c r="I24" s="17"/>
      <c r="J24" s="17"/>
    </row>
    <row r="25" spans="1:10" ht="13.5">
      <c r="A25" s="5"/>
      <c r="B25" s="5"/>
      <c r="C25" s="10"/>
      <c r="D25" s="5"/>
      <c r="E25" s="17"/>
      <c r="F25" s="17"/>
      <c r="G25" s="17"/>
      <c r="H25" s="17"/>
      <c r="I25" s="17"/>
      <c r="J25" s="17"/>
    </row>
    <row r="26" spans="1:10" ht="13.5">
      <c r="A26" s="5" t="s">
        <v>86</v>
      </c>
      <c r="B26" s="5">
        <v>140</v>
      </c>
      <c r="C26" s="10"/>
      <c r="D26" s="5"/>
      <c r="E26" s="17"/>
      <c r="F26" s="17"/>
      <c r="G26" s="17"/>
      <c r="H26" s="17"/>
      <c r="I26" s="17"/>
      <c r="J26" s="17"/>
    </row>
    <row r="27" spans="1:10" ht="27">
      <c r="A27" s="5" t="s">
        <v>87</v>
      </c>
      <c r="B27" s="5">
        <v>141</v>
      </c>
      <c r="C27" s="10">
        <v>130</v>
      </c>
      <c r="D27" s="44">
        <f>E27+F27+G27+H27+I27+J27</f>
        <v>19223351.31</v>
      </c>
      <c r="E27" s="17">
        <f>17479520.31+1743831</f>
        <v>19223351.31</v>
      </c>
      <c r="F27" s="17"/>
      <c r="G27" s="17"/>
      <c r="H27" s="17"/>
      <c r="I27" s="17"/>
      <c r="J27" s="17"/>
    </row>
    <row r="28" spans="1:10" ht="13.5">
      <c r="A28" s="5" t="s">
        <v>83</v>
      </c>
      <c r="B28" s="5">
        <v>142</v>
      </c>
      <c r="C28" s="10">
        <v>180</v>
      </c>
      <c r="D28" s="44">
        <f>F28</f>
        <v>2531967</v>
      </c>
      <c r="F28" s="45">
        <f>SUM(F29:F32)</f>
        <v>2531967</v>
      </c>
      <c r="G28" s="17"/>
      <c r="H28" s="17"/>
      <c r="I28" s="17"/>
      <c r="J28" s="17"/>
    </row>
    <row r="29" spans="1:10" ht="27">
      <c r="A29" s="5" t="s">
        <v>175</v>
      </c>
      <c r="B29" s="5"/>
      <c r="C29" s="10">
        <v>180</v>
      </c>
      <c r="D29" s="5"/>
      <c r="E29" s="17"/>
      <c r="F29" s="45">
        <v>1788167</v>
      </c>
      <c r="G29" s="17"/>
      <c r="H29" s="17"/>
      <c r="I29" s="17"/>
      <c r="J29" s="17"/>
    </row>
    <row r="30" spans="1:10" ht="13.5">
      <c r="A30" s="5" t="s">
        <v>176</v>
      </c>
      <c r="B30" s="5"/>
      <c r="C30" s="10">
        <v>180</v>
      </c>
      <c r="D30" s="5"/>
      <c r="E30" s="17"/>
      <c r="F30" s="45">
        <v>590800</v>
      </c>
      <c r="G30" s="17"/>
      <c r="H30" s="17"/>
      <c r="I30" s="17"/>
      <c r="J30" s="17"/>
    </row>
    <row r="31" spans="1:10" ht="27">
      <c r="A31" s="5" t="s">
        <v>177</v>
      </c>
      <c r="B31" s="5"/>
      <c r="C31" s="10">
        <v>180</v>
      </c>
      <c r="D31" s="5"/>
      <c r="E31" s="17"/>
      <c r="F31" s="45">
        <v>43000</v>
      </c>
      <c r="G31" s="17"/>
      <c r="H31" s="17"/>
      <c r="I31" s="17"/>
      <c r="J31" s="17"/>
    </row>
    <row r="32" spans="1:10" ht="27">
      <c r="A32" s="5" t="s">
        <v>178</v>
      </c>
      <c r="B32" s="5"/>
      <c r="C32" s="10">
        <v>180</v>
      </c>
      <c r="D32" s="5"/>
      <c r="E32" s="17"/>
      <c r="F32" s="45">
        <v>110000</v>
      </c>
      <c r="G32" s="17"/>
      <c r="H32" s="17"/>
      <c r="I32" s="17"/>
      <c r="J32" s="17"/>
    </row>
    <row r="33" spans="1:10" ht="13.5">
      <c r="A33" s="5" t="s">
        <v>90</v>
      </c>
      <c r="B33" s="5">
        <v>143</v>
      </c>
      <c r="C33" s="10"/>
      <c r="D33" s="17"/>
      <c r="E33" s="17"/>
      <c r="F33" s="17"/>
      <c r="G33" s="17"/>
      <c r="H33" s="17"/>
      <c r="I33" s="17"/>
      <c r="J33" s="17"/>
    </row>
    <row r="34" spans="1:10" ht="13.5">
      <c r="A34" s="5"/>
      <c r="B34" s="5"/>
      <c r="C34" s="10"/>
      <c r="D34" s="5"/>
      <c r="E34" s="17"/>
      <c r="F34" s="17"/>
      <c r="G34" s="17"/>
      <c r="H34" s="17"/>
      <c r="I34" s="17"/>
      <c r="J34" s="17"/>
    </row>
    <row r="35" spans="1:10" ht="13.5">
      <c r="A35" s="5" t="s">
        <v>163</v>
      </c>
      <c r="B35" s="5">
        <v>150</v>
      </c>
      <c r="C35" s="10"/>
      <c r="D35" s="44"/>
      <c r="E35" s="45"/>
      <c r="F35" s="17"/>
      <c r="G35" s="17"/>
      <c r="H35" s="17"/>
      <c r="I35" s="17"/>
      <c r="J35" s="17"/>
    </row>
    <row r="36" spans="1:10" ht="13.5">
      <c r="A36" s="5"/>
      <c r="B36" s="5"/>
      <c r="C36" s="10"/>
      <c r="D36" s="5"/>
      <c r="E36" s="17"/>
      <c r="F36" s="17"/>
      <c r="G36" s="17"/>
      <c r="H36" s="17"/>
      <c r="I36" s="17"/>
      <c r="J36" s="17"/>
    </row>
    <row r="37" spans="1:10" ht="13.5">
      <c r="A37" s="5" t="s">
        <v>79</v>
      </c>
      <c r="B37" s="5">
        <v>160</v>
      </c>
      <c r="C37" s="10" t="s">
        <v>17</v>
      </c>
      <c r="D37" s="5"/>
      <c r="E37" s="17"/>
      <c r="F37" s="17"/>
      <c r="G37" s="17"/>
      <c r="H37" s="17"/>
      <c r="I37" s="17"/>
      <c r="J37" s="17"/>
    </row>
    <row r="38" spans="1:10" ht="13.5">
      <c r="A38" s="5"/>
      <c r="B38" s="5"/>
      <c r="C38" s="10"/>
      <c r="D38" s="5"/>
      <c r="E38" s="17"/>
      <c r="F38" s="17"/>
      <c r="G38" s="17"/>
      <c r="H38" s="17"/>
      <c r="I38" s="17"/>
      <c r="J38" s="17"/>
    </row>
    <row r="39" spans="1:10" ht="13.5">
      <c r="A39" s="12" t="s">
        <v>88</v>
      </c>
      <c r="B39" s="12"/>
      <c r="C39" s="11" t="s">
        <v>17</v>
      </c>
      <c r="D39" s="48">
        <f>E39+F39+G39+H39+I39</f>
        <v>24358598.76</v>
      </c>
      <c r="E39" s="34">
        <f>E41+E42+E43+E62</f>
        <v>19243716.21</v>
      </c>
      <c r="F39" s="47">
        <f>F41+F42+F43+F62</f>
        <v>2531967</v>
      </c>
      <c r="G39" s="34"/>
      <c r="H39" s="34"/>
      <c r="I39" s="47">
        <f>I41+I42+I43+I62</f>
        <v>2582915.55</v>
      </c>
      <c r="J39" s="34"/>
    </row>
    <row r="40" spans="1:10" ht="13.5">
      <c r="A40" s="40" t="s">
        <v>80</v>
      </c>
      <c r="B40" s="40">
        <v>210</v>
      </c>
      <c r="C40" s="41"/>
      <c r="D40" s="12"/>
      <c r="E40" s="34"/>
      <c r="F40" s="34"/>
      <c r="G40" s="34"/>
      <c r="H40" s="34"/>
      <c r="I40" s="34"/>
      <c r="J40" s="34"/>
    </row>
    <row r="41" spans="1:10" ht="13.5">
      <c r="A41" s="5" t="s">
        <v>149</v>
      </c>
      <c r="B41" s="5">
        <v>211</v>
      </c>
      <c r="C41" s="14">
        <v>111</v>
      </c>
      <c r="D41" s="44">
        <f>E41+F41+G41+H41+I41+J41</f>
        <v>11720558.149999999</v>
      </c>
      <c r="E41" s="17">
        <v>11471167.79</v>
      </c>
      <c r="F41" s="17"/>
      <c r="G41" s="17"/>
      <c r="H41" s="17"/>
      <c r="I41" s="17">
        <v>249390.36</v>
      </c>
      <c r="J41" s="17"/>
    </row>
    <row r="42" spans="1:10" ht="13.5">
      <c r="A42" s="15" t="s">
        <v>89</v>
      </c>
      <c r="B42" s="5">
        <v>212</v>
      </c>
      <c r="C42" s="14">
        <v>112</v>
      </c>
      <c r="D42" s="44">
        <f>E42+F42+G42+H42+I42+J42</f>
        <v>1200</v>
      </c>
      <c r="E42" s="17"/>
      <c r="F42" s="17"/>
      <c r="G42" s="17"/>
      <c r="H42" s="17"/>
      <c r="I42" s="45">
        <v>1200</v>
      </c>
      <c r="J42" s="17"/>
    </row>
    <row r="43" spans="1:10" ht="13.5">
      <c r="A43" s="5" t="s">
        <v>148</v>
      </c>
      <c r="B43" s="5">
        <v>213</v>
      </c>
      <c r="C43" s="14">
        <v>119</v>
      </c>
      <c r="D43" s="44">
        <f>E43+F43+G43+H43+I43+J43</f>
        <v>3540030.95</v>
      </c>
      <c r="E43" s="17">
        <f>3464292.67+422.39</f>
        <v>3464715.06</v>
      </c>
      <c r="F43" s="17"/>
      <c r="G43" s="17"/>
      <c r="H43" s="17"/>
      <c r="I43" s="17">
        <v>75315.89</v>
      </c>
      <c r="J43" s="17"/>
    </row>
    <row r="44" spans="1:10" ht="13.5">
      <c r="A44" s="12" t="s">
        <v>91</v>
      </c>
      <c r="B44" s="12">
        <v>220</v>
      </c>
      <c r="C44" s="41"/>
      <c r="D44" s="12"/>
      <c r="E44" s="34"/>
      <c r="F44" s="34"/>
      <c r="G44" s="34"/>
      <c r="H44" s="34"/>
      <c r="I44" s="34"/>
      <c r="J44" s="34"/>
    </row>
    <row r="45" spans="1:10" ht="13.5">
      <c r="A45" s="5" t="s">
        <v>151</v>
      </c>
      <c r="B45" s="5">
        <v>221</v>
      </c>
      <c r="C45" s="14"/>
      <c r="D45" s="5"/>
      <c r="E45" s="17"/>
      <c r="F45" s="17"/>
      <c r="G45" s="17"/>
      <c r="H45" s="17"/>
      <c r="I45" s="17"/>
      <c r="J45" s="17"/>
    </row>
    <row r="46" spans="1:10" ht="13.5">
      <c r="A46" s="5"/>
      <c r="B46" s="5"/>
      <c r="C46" s="14"/>
      <c r="D46" s="5"/>
      <c r="E46" s="17"/>
      <c r="F46" s="17"/>
      <c r="G46" s="17"/>
      <c r="H46" s="17"/>
      <c r="I46" s="17"/>
      <c r="J46" s="17"/>
    </row>
    <row r="47" spans="1:10" ht="13.5">
      <c r="A47" s="12" t="s">
        <v>152</v>
      </c>
      <c r="B47" s="12">
        <v>230</v>
      </c>
      <c r="C47" s="41"/>
      <c r="D47" s="12"/>
      <c r="E47" s="34"/>
      <c r="F47" s="34"/>
      <c r="G47" s="34"/>
      <c r="H47" s="34"/>
      <c r="I47" s="34"/>
      <c r="J47" s="34"/>
    </row>
    <row r="48" spans="1:10" ht="13.5">
      <c r="A48" s="12" t="s">
        <v>92</v>
      </c>
      <c r="B48" s="12">
        <v>240</v>
      </c>
      <c r="C48" s="41"/>
      <c r="D48" s="12"/>
      <c r="E48" s="34"/>
      <c r="F48" s="34"/>
      <c r="G48" s="34"/>
      <c r="H48" s="34"/>
      <c r="I48" s="34"/>
      <c r="J48" s="34"/>
    </row>
    <row r="49" spans="1:10" ht="27">
      <c r="A49" s="5" t="s">
        <v>153</v>
      </c>
      <c r="B49" s="5">
        <v>241</v>
      </c>
      <c r="C49" s="14"/>
      <c r="D49" s="5"/>
      <c r="E49" s="17"/>
      <c r="F49" s="17"/>
      <c r="G49" s="17"/>
      <c r="H49" s="17"/>
      <c r="I49" s="17"/>
      <c r="J49" s="17"/>
    </row>
    <row r="50" spans="1:10" ht="27">
      <c r="A50" s="5" t="s">
        <v>154</v>
      </c>
      <c r="B50" s="5">
        <v>242</v>
      </c>
      <c r="C50" s="14"/>
      <c r="D50" s="5"/>
      <c r="E50" s="17"/>
      <c r="F50" s="17"/>
      <c r="G50" s="17"/>
      <c r="H50" s="17"/>
      <c r="I50" s="17"/>
      <c r="J50" s="17"/>
    </row>
    <row r="51" spans="1:10" ht="27">
      <c r="A51" s="12" t="s">
        <v>93</v>
      </c>
      <c r="B51" s="12">
        <v>250</v>
      </c>
      <c r="C51" s="41"/>
      <c r="D51" s="12"/>
      <c r="E51" s="34"/>
      <c r="F51" s="34"/>
      <c r="G51" s="34"/>
      <c r="H51" s="34"/>
      <c r="I51" s="34"/>
      <c r="J51" s="34"/>
    </row>
    <row r="52" spans="1:10" ht="13.5">
      <c r="A52" s="5" t="s">
        <v>155</v>
      </c>
      <c r="B52" s="5">
        <v>251</v>
      </c>
      <c r="C52" s="34"/>
      <c r="D52" s="34"/>
      <c r="E52" s="34"/>
      <c r="F52" s="34"/>
      <c r="G52" s="34"/>
      <c r="H52" s="34"/>
      <c r="I52" s="34"/>
      <c r="J52" s="34"/>
    </row>
    <row r="53" spans="1:10" ht="13.5">
      <c r="A53" s="5" t="s">
        <v>156</v>
      </c>
      <c r="B53" s="5">
        <v>252</v>
      </c>
      <c r="C53" s="34"/>
      <c r="D53" s="34"/>
      <c r="E53" s="34"/>
      <c r="F53" s="34"/>
      <c r="G53" s="34"/>
      <c r="H53" s="34"/>
      <c r="I53" s="34"/>
      <c r="J53" s="34"/>
    </row>
    <row r="54" spans="1:10" ht="13.5">
      <c r="A54" s="5" t="s">
        <v>157</v>
      </c>
      <c r="B54" s="5">
        <v>253</v>
      </c>
      <c r="C54" s="34"/>
      <c r="D54" s="34"/>
      <c r="E54" s="34"/>
      <c r="F54" s="34"/>
      <c r="G54" s="34"/>
      <c r="H54" s="34"/>
      <c r="I54" s="34"/>
      <c r="J54" s="34"/>
    </row>
    <row r="55" spans="1:10" ht="13.5">
      <c r="A55" s="5" t="s">
        <v>158</v>
      </c>
      <c r="B55" s="5">
        <v>254</v>
      </c>
      <c r="C55" s="34"/>
      <c r="D55" s="34"/>
      <c r="E55" s="34"/>
      <c r="F55" s="34"/>
      <c r="G55" s="34"/>
      <c r="H55" s="34"/>
      <c r="I55" s="34"/>
      <c r="J55" s="34"/>
    </row>
    <row r="56" spans="1:10" ht="13.5">
      <c r="A56" s="5" t="s">
        <v>159</v>
      </c>
      <c r="B56" s="5">
        <v>255</v>
      </c>
      <c r="C56" s="34"/>
      <c r="D56" s="34"/>
      <c r="E56" s="34"/>
      <c r="F56" s="34"/>
      <c r="G56" s="34"/>
      <c r="H56" s="34"/>
      <c r="I56" s="34"/>
      <c r="J56" s="34"/>
    </row>
    <row r="57" spans="1:10" ht="13.5">
      <c r="A57" s="5" t="s">
        <v>160</v>
      </c>
      <c r="B57" s="5">
        <v>256</v>
      </c>
      <c r="C57" s="34"/>
      <c r="D57" s="34"/>
      <c r="E57" s="34"/>
      <c r="F57" s="34"/>
      <c r="G57" s="34"/>
      <c r="H57" s="34"/>
      <c r="I57" s="34"/>
      <c r="J57" s="34"/>
    </row>
    <row r="58" spans="1:10" ht="13.5">
      <c r="A58" s="5" t="s">
        <v>165</v>
      </c>
      <c r="B58" s="5">
        <v>257</v>
      </c>
      <c r="C58" s="34"/>
      <c r="D58" s="34"/>
      <c r="E58" s="34"/>
      <c r="F58" s="34"/>
      <c r="G58" s="34"/>
      <c r="H58" s="34"/>
      <c r="I58" s="34"/>
      <c r="J58" s="17"/>
    </row>
    <row r="59" spans="1:10" ht="13.5">
      <c r="A59" s="5" t="s">
        <v>161</v>
      </c>
      <c r="B59" s="5">
        <v>258</v>
      </c>
      <c r="C59" s="34"/>
      <c r="D59" s="34"/>
      <c r="E59" s="34"/>
      <c r="F59" s="34"/>
      <c r="G59" s="34"/>
      <c r="H59" s="34"/>
      <c r="I59" s="34"/>
      <c r="J59" s="34"/>
    </row>
    <row r="60" spans="1:10" ht="13.5">
      <c r="A60" s="5" t="s">
        <v>162</v>
      </c>
      <c r="B60" s="5">
        <v>259</v>
      </c>
      <c r="C60" s="34"/>
      <c r="D60" s="34"/>
      <c r="E60" s="34"/>
      <c r="F60" s="34"/>
      <c r="G60" s="34"/>
      <c r="H60" s="34"/>
      <c r="I60" s="34"/>
      <c r="J60" s="17"/>
    </row>
    <row r="61" spans="1:10" ht="13.5">
      <c r="A61" s="12"/>
      <c r="B61" s="5"/>
      <c r="C61" s="41"/>
      <c r="D61" s="12"/>
      <c r="E61" s="34"/>
      <c r="F61" s="34"/>
      <c r="G61" s="34"/>
      <c r="H61" s="34"/>
      <c r="I61" s="34"/>
      <c r="J61" s="34"/>
    </row>
    <row r="62" spans="1:10" ht="13.5">
      <c r="A62" s="12" t="s">
        <v>94</v>
      </c>
      <c r="B62" s="12">
        <v>260</v>
      </c>
      <c r="C62" s="41" t="s">
        <v>17</v>
      </c>
      <c r="D62" s="48">
        <f>E62+F62+G62+H62+I62</f>
        <v>9096809.66</v>
      </c>
      <c r="E62" s="34">
        <f>SUM(E63:E75)</f>
        <v>4307833.36</v>
      </c>
      <c r="F62" s="47">
        <f>SUM(F63:F75)</f>
        <v>2531967</v>
      </c>
      <c r="G62" s="34"/>
      <c r="H62" s="34"/>
      <c r="I62" s="47">
        <f>SUM(I63:I75)</f>
        <v>2257009.3</v>
      </c>
      <c r="J62" s="34"/>
    </row>
    <row r="63" spans="1:10" ht="13.5">
      <c r="A63" s="5" t="s">
        <v>155</v>
      </c>
      <c r="B63" s="5">
        <v>261</v>
      </c>
      <c r="C63" s="14">
        <v>242</v>
      </c>
      <c r="D63" s="44">
        <f>E63+F63+G63+H63+I63+J52</f>
        <v>139202.56</v>
      </c>
      <c r="E63" s="17">
        <f>96602.56</f>
        <v>96602.56</v>
      </c>
      <c r="F63" s="34"/>
      <c r="G63" s="34"/>
      <c r="H63" s="34"/>
      <c r="I63" s="45">
        <f>15600+27000</f>
        <v>42600</v>
      </c>
      <c r="J63" s="17"/>
    </row>
    <row r="64" spans="1:10" ht="13.5">
      <c r="A64" s="5" t="s">
        <v>156</v>
      </c>
      <c r="B64" s="5">
        <v>262</v>
      </c>
      <c r="C64" s="14">
        <v>244</v>
      </c>
      <c r="D64" s="44">
        <f>E64+F64+G64+H64+I64+J53</f>
        <v>340520</v>
      </c>
      <c r="E64" s="45">
        <v>291520</v>
      </c>
      <c r="F64" s="45">
        <v>19000</v>
      </c>
      <c r="G64" s="34"/>
      <c r="H64" s="34"/>
      <c r="I64" s="45">
        <v>30000</v>
      </c>
      <c r="J64" s="17"/>
    </row>
    <row r="65" spans="1:10" ht="13.5">
      <c r="A65" s="5" t="s">
        <v>157</v>
      </c>
      <c r="B65" s="5">
        <v>263</v>
      </c>
      <c r="C65" s="14">
        <v>244</v>
      </c>
      <c r="D65" s="44">
        <f>E65+F65+G65+H65+I65+J54</f>
        <v>1213657.8</v>
      </c>
      <c r="E65" s="17">
        <f>1124912.62+19942.51</f>
        <v>1144855.1300000001</v>
      </c>
      <c r="F65" s="17"/>
      <c r="G65" s="17"/>
      <c r="H65" s="17"/>
      <c r="I65" s="17">
        <v>68802.67</v>
      </c>
      <c r="J65" s="17"/>
    </row>
    <row r="66" spans="1:10" ht="13.5">
      <c r="A66" s="5" t="s">
        <v>158</v>
      </c>
      <c r="B66" s="5">
        <v>264</v>
      </c>
      <c r="C66" s="14"/>
      <c r="D66" s="44"/>
      <c r="E66" s="45"/>
      <c r="F66" s="17"/>
      <c r="G66" s="17"/>
      <c r="H66" s="17"/>
      <c r="I66" s="45"/>
      <c r="J66" s="17"/>
    </row>
    <row r="67" spans="1:10" ht="13.5">
      <c r="A67" s="5" t="s">
        <v>159</v>
      </c>
      <c r="B67" s="5">
        <v>265</v>
      </c>
      <c r="C67" s="14">
        <v>242</v>
      </c>
      <c r="D67" s="44">
        <f>E67+F67+G67+H67+I67+J56</f>
        <v>51850</v>
      </c>
      <c r="E67" s="45">
        <v>51850</v>
      </c>
      <c r="F67" s="45"/>
      <c r="G67" s="17"/>
      <c r="H67" s="17"/>
      <c r="I67" s="45"/>
      <c r="J67" s="17"/>
    </row>
    <row r="68" spans="1:10" ht="13.5">
      <c r="A68" s="5" t="s">
        <v>159</v>
      </c>
      <c r="B68" s="5">
        <v>265</v>
      </c>
      <c r="C68" s="14">
        <v>244</v>
      </c>
      <c r="D68" s="44">
        <f>E68+F68+G68+H68+I68+J57</f>
        <v>1829952.9</v>
      </c>
      <c r="E68" s="45">
        <v>490352.9</v>
      </c>
      <c r="F68" s="45">
        <v>1235000</v>
      </c>
      <c r="G68" s="17"/>
      <c r="H68" s="17"/>
      <c r="I68" s="45">
        <v>104600</v>
      </c>
      <c r="J68" s="17"/>
    </row>
    <row r="69" spans="1:10" ht="13.5">
      <c r="A69" s="5" t="s">
        <v>160</v>
      </c>
      <c r="B69" s="5">
        <v>266</v>
      </c>
      <c r="C69" s="14">
        <v>242</v>
      </c>
      <c r="D69" s="44">
        <f>E69+F69+G69+H69+I69+J57</f>
        <v>221781</v>
      </c>
      <c r="E69" s="45">
        <v>161781</v>
      </c>
      <c r="F69" s="45"/>
      <c r="G69" s="17"/>
      <c r="H69" s="17"/>
      <c r="I69" s="45">
        <v>60000</v>
      </c>
      <c r="J69" s="17"/>
    </row>
    <row r="70" spans="1:10" ht="13.5">
      <c r="A70" s="5" t="s">
        <v>160</v>
      </c>
      <c r="B70" s="5">
        <v>266</v>
      </c>
      <c r="C70" s="14">
        <v>244</v>
      </c>
      <c r="D70" s="44">
        <f>E70+F70+G70+H70+I70+J58</f>
        <v>2549012.4699999997</v>
      </c>
      <c r="E70" s="17">
        <v>1174813.27</v>
      </c>
      <c r="F70" s="45">
        <v>586240</v>
      </c>
      <c r="G70" s="17"/>
      <c r="H70" s="17"/>
      <c r="I70" s="45">
        <v>787959.2</v>
      </c>
      <c r="J70" s="17"/>
    </row>
    <row r="71" spans="1:10" ht="13.5">
      <c r="A71" s="5" t="s">
        <v>165</v>
      </c>
      <c r="B71" s="5">
        <v>267</v>
      </c>
      <c r="C71" s="14">
        <v>244</v>
      </c>
      <c r="D71" s="44">
        <f>E71+F71+G71+H71+I71+J58</f>
        <v>469099.5</v>
      </c>
      <c r="E71" s="45">
        <v>282399.5</v>
      </c>
      <c r="F71" s="45">
        <v>24200</v>
      </c>
      <c r="G71" s="17"/>
      <c r="H71" s="17"/>
      <c r="I71" s="45">
        <v>162500</v>
      </c>
      <c r="J71" s="17"/>
    </row>
    <row r="72" spans="1:10" ht="13.5">
      <c r="A72" s="5" t="s">
        <v>161</v>
      </c>
      <c r="B72" s="5">
        <v>268</v>
      </c>
      <c r="C72" s="14">
        <v>242</v>
      </c>
      <c r="D72" s="44">
        <f>E72+F72+G72+H72+I72+J59</f>
        <v>27312</v>
      </c>
      <c r="E72" s="17"/>
      <c r="F72" s="45">
        <v>27312</v>
      </c>
      <c r="G72" s="17"/>
      <c r="H72" s="17"/>
      <c r="I72" s="17"/>
      <c r="J72" s="17"/>
    </row>
    <row r="73" spans="1:10" ht="13.5">
      <c r="A73" s="5" t="s">
        <v>161</v>
      </c>
      <c r="B73" s="5">
        <v>268</v>
      </c>
      <c r="C73" s="14">
        <v>244</v>
      </c>
      <c r="D73" s="44">
        <f>E73+F73+G73+H73+I73+J60</f>
        <v>645497.58</v>
      </c>
      <c r="E73" s="17"/>
      <c r="F73" s="45">
        <v>525855</v>
      </c>
      <c r="G73" s="17"/>
      <c r="H73" s="17"/>
      <c r="I73" s="17">
        <v>119642.58</v>
      </c>
      <c r="J73" s="17"/>
    </row>
    <row r="74" spans="1:10" ht="13.5">
      <c r="A74" s="5" t="s">
        <v>162</v>
      </c>
      <c r="B74" s="5">
        <v>269</v>
      </c>
      <c r="C74" s="14">
        <v>242</v>
      </c>
      <c r="D74" s="44">
        <f>E74+F74+G74+H74+I74+J60</f>
        <v>32523</v>
      </c>
      <c r="E74" s="45">
        <v>14528</v>
      </c>
      <c r="F74" s="45"/>
      <c r="G74" s="17"/>
      <c r="H74" s="17"/>
      <c r="I74" s="45">
        <v>17995</v>
      </c>
      <c r="J74" s="17"/>
    </row>
    <row r="75" spans="1:10" ht="13.5">
      <c r="A75" s="5" t="s">
        <v>162</v>
      </c>
      <c r="B75" s="5">
        <v>269</v>
      </c>
      <c r="C75" s="14">
        <v>244</v>
      </c>
      <c r="D75" s="44">
        <f>E75+F75+G75+H75+I75+J61</f>
        <v>1576400.85</v>
      </c>
      <c r="E75" s="45">
        <v>599131</v>
      </c>
      <c r="F75" s="45">
        <v>114360</v>
      </c>
      <c r="G75" s="17"/>
      <c r="H75" s="17"/>
      <c r="I75" s="45">
        <v>862909.85</v>
      </c>
      <c r="J75" s="17"/>
    </row>
    <row r="76" spans="1:10" ht="13.5">
      <c r="A76" s="5"/>
      <c r="B76" s="5"/>
      <c r="C76" s="14"/>
      <c r="D76" s="5"/>
      <c r="E76" s="17"/>
      <c r="F76" s="17"/>
      <c r="G76" s="17"/>
      <c r="H76" s="17"/>
      <c r="I76" s="17"/>
      <c r="J76" s="17"/>
    </row>
    <row r="77" spans="1:10" ht="13.5">
      <c r="A77" s="12" t="s">
        <v>96</v>
      </c>
      <c r="B77" s="12">
        <v>300</v>
      </c>
      <c r="C77" s="41"/>
      <c r="D77" s="12"/>
      <c r="E77" s="34"/>
      <c r="F77" s="34"/>
      <c r="G77" s="34"/>
      <c r="H77" s="34"/>
      <c r="I77" s="34"/>
      <c r="J77" s="34"/>
    </row>
    <row r="78" spans="1:10" ht="13.5">
      <c r="A78" s="5" t="s">
        <v>95</v>
      </c>
      <c r="B78" s="5">
        <v>310</v>
      </c>
      <c r="C78" s="14"/>
      <c r="D78" s="5"/>
      <c r="E78" s="17"/>
      <c r="F78" s="17"/>
      <c r="G78" s="17"/>
      <c r="H78" s="17"/>
      <c r="I78" s="17"/>
      <c r="J78" s="17"/>
    </row>
    <row r="79" spans="1:10" ht="13.5">
      <c r="A79" s="5" t="s">
        <v>97</v>
      </c>
      <c r="B79" s="5">
        <v>320</v>
      </c>
      <c r="C79" s="14"/>
      <c r="D79" s="5"/>
      <c r="E79" s="17"/>
      <c r="F79" s="17"/>
      <c r="G79" s="17"/>
      <c r="H79" s="17"/>
      <c r="I79" s="17"/>
      <c r="J79" s="17"/>
    </row>
    <row r="80" spans="1:10" ht="13.5">
      <c r="A80" s="12" t="s">
        <v>98</v>
      </c>
      <c r="B80" s="12">
        <v>400</v>
      </c>
      <c r="C80" s="41"/>
      <c r="D80" s="12"/>
      <c r="E80" s="34"/>
      <c r="F80" s="34"/>
      <c r="G80" s="34"/>
      <c r="H80" s="34"/>
      <c r="I80" s="34"/>
      <c r="J80" s="34"/>
    </row>
    <row r="81" spans="1:10" ht="13.5">
      <c r="A81" s="5" t="s">
        <v>99</v>
      </c>
      <c r="B81" s="5">
        <v>410</v>
      </c>
      <c r="C81" s="14"/>
      <c r="D81" s="5"/>
      <c r="E81" s="17"/>
      <c r="F81" s="17"/>
      <c r="G81" s="17"/>
      <c r="H81" s="17"/>
      <c r="I81" s="17"/>
      <c r="J81" s="17"/>
    </row>
    <row r="82" spans="1:10" ht="13.5">
      <c r="A82" s="5" t="s">
        <v>100</v>
      </c>
      <c r="B82" s="5">
        <v>420</v>
      </c>
      <c r="C82" s="14"/>
      <c r="D82" s="5"/>
      <c r="E82" s="17"/>
      <c r="F82" s="17"/>
      <c r="G82" s="17"/>
      <c r="H82" s="17"/>
      <c r="I82" s="17"/>
      <c r="J82" s="17"/>
    </row>
    <row r="83" spans="1:10" ht="13.5">
      <c r="A83" s="5" t="s">
        <v>101</v>
      </c>
      <c r="B83" s="5">
        <v>500</v>
      </c>
      <c r="C83" s="10" t="s">
        <v>17</v>
      </c>
      <c r="D83" s="5">
        <v>87680.45</v>
      </c>
      <c r="E83" s="44">
        <v>20364.9</v>
      </c>
      <c r="F83" s="17"/>
      <c r="G83" s="17"/>
      <c r="H83" s="17"/>
      <c r="I83" s="5">
        <v>67315.55</v>
      </c>
      <c r="J83" s="17"/>
    </row>
    <row r="84" spans="1:10" ht="13.5">
      <c r="A84" s="5" t="s">
        <v>102</v>
      </c>
      <c r="B84" s="5">
        <v>600</v>
      </c>
      <c r="C84" s="10" t="s">
        <v>17</v>
      </c>
      <c r="D84" s="44"/>
      <c r="E84" s="44"/>
      <c r="F84" s="17"/>
      <c r="G84" s="17"/>
      <c r="H84" s="17"/>
      <c r="I84" s="17"/>
      <c r="J84" s="17"/>
    </row>
    <row r="86" spans="1:6" ht="13.5">
      <c r="A86" s="4" t="s">
        <v>21</v>
      </c>
      <c r="B86" s="4"/>
      <c r="C86" s="24"/>
      <c r="D86" s="8"/>
      <c r="E86" s="25" t="s">
        <v>170</v>
      </c>
      <c r="F86" s="25"/>
    </row>
    <row r="87" spans="1:6" ht="13.5">
      <c r="A87" s="4" t="s">
        <v>18</v>
      </c>
      <c r="B87" s="4"/>
      <c r="C87" s="6" t="s">
        <v>5</v>
      </c>
      <c r="D87" s="8"/>
      <c r="E87" s="201" t="s">
        <v>6</v>
      </c>
      <c r="F87" s="201"/>
    </row>
    <row r="88" spans="1:4" ht="13.5">
      <c r="A88" s="4"/>
      <c r="B88" s="4"/>
      <c r="C88" s="13"/>
      <c r="D88" s="8"/>
    </row>
    <row r="89" spans="1:6" ht="13.5">
      <c r="A89" s="4" t="s">
        <v>22</v>
      </c>
      <c r="B89" s="4"/>
      <c r="C89" s="24"/>
      <c r="D89" s="8"/>
      <c r="E89" s="25" t="s">
        <v>171</v>
      </c>
      <c r="F89" s="25"/>
    </row>
    <row r="90" spans="1:6" ht="13.5">
      <c r="A90" s="4"/>
      <c r="B90" s="4"/>
      <c r="C90" s="6" t="s">
        <v>5</v>
      </c>
      <c r="D90" s="8"/>
      <c r="E90" s="201" t="s">
        <v>6</v>
      </c>
      <c r="F90" s="201"/>
    </row>
    <row r="91" spans="1:6" ht="13.5">
      <c r="A91" s="4" t="s">
        <v>19</v>
      </c>
      <c r="B91" s="4"/>
      <c r="C91" s="24"/>
      <c r="D91" s="8"/>
      <c r="E91" s="25" t="s">
        <v>172</v>
      </c>
      <c r="F91" s="25"/>
    </row>
    <row r="92" spans="1:6" ht="13.5">
      <c r="A92" s="4" t="s">
        <v>173</v>
      </c>
      <c r="B92" s="4"/>
      <c r="C92" s="6" t="s">
        <v>5</v>
      </c>
      <c r="D92" s="8"/>
      <c r="E92" s="201" t="s">
        <v>6</v>
      </c>
      <c r="F92" s="201"/>
    </row>
    <row r="93" spans="1:4" ht="13.5">
      <c r="A93" s="4" t="s">
        <v>20</v>
      </c>
      <c r="B93" s="18"/>
      <c r="C93" s="18"/>
      <c r="D93" s="23"/>
    </row>
    <row r="94" spans="2:4" ht="13.5">
      <c r="B94" s="4"/>
      <c r="C94" s="18"/>
      <c r="D94" s="23"/>
    </row>
    <row r="95" spans="1:4" ht="13.5">
      <c r="A95" s="18"/>
      <c r="B95" s="18"/>
      <c r="C95" s="18"/>
      <c r="D95" s="18"/>
    </row>
    <row r="96" spans="1:4" ht="13.5">
      <c r="A96" s="18"/>
      <c r="B96" s="18"/>
      <c r="C96" s="18"/>
      <c r="D96" s="18"/>
    </row>
    <row r="97" spans="1:4" ht="13.5">
      <c r="A97" s="18"/>
      <c r="B97" s="18"/>
      <c r="C97" s="18"/>
      <c r="D97" s="18"/>
    </row>
    <row r="98" spans="1:4" ht="13.5">
      <c r="A98" s="18"/>
      <c r="B98" s="18"/>
      <c r="C98" s="18"/>
      <c r="D98" s="18"/>
    </row>
    <row r="99" spans="1:4" ht="13.5">
      <c r="A99" s="18"/>
      <c r="B99" s="18"/>
      <c r="C99" s="18"/>
      <c r="D99" s="18"/>
    </row>
    <row r="100" spans="1:10" ht="13.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ht="13.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ht="13.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ht="13.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ht="13.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ht="13.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ht="13.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ht="13.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ht="13.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ht="13.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ht="13.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ht="13.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3.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ht="13.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ht="13.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ht="13.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ht="13.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ht="13.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3.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ht="13.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ht="13.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ht="13.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ht="13.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ht="13.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ht="13.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ht="13.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ht="13.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ht="13.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ht="13.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ht="13.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ht="13.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ht="13.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ht="13.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3.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13.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ht="13.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13.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3.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ht="13.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3.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ht="13.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3.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ht="13.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3.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3.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3.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3.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3.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3.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3.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3.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3.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3.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3.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3.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3.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3.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3.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3.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3.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3.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3.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3.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3.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3.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13.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3.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</sheetData>
  <sheetProtection/>
  <mergeCells count="20">
    <mergeCell ref="E87:F87"/>
    <mergeCell ref="E90:F90"/>
    <mergeCell ref="E92:F92"/>
    <mergeCell ref="D2:J2"/>
    <mergeCell ref="A11:J11"/>
    <mergeCell ref="A12:J12"/>
    <mergeCell ref="C14:C17"/>
    <mergeCell ref="A14:A17"/>
    <mergeCell ref="I4:J4"/>
    <mergeCell ref="I8:J8"/>
    <mergeCell ref="G6:J6"/>
    <mergeCell ref="B14:B17"/>
    <mergeCell ref="D15:D17"/>
    <mergeCell ref="D14:J14"/>
    <mergeCell ref="E15:J15"/>
    <mergeCell ref="E16:E17"/>
    <mergeCell ref="F16:F17"/>
    <mergeCell ref="G16:G17"/>
    <mergeCell ref="H16:H17"/>
    <mergeCell ref="I16:J16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93"/>
  <sheetViews>
    <sheetView tabSelected="1" zoomScale="70" zoomScaleNormal="70" zoomScalePageLayoutView="0" workbookViewId="0" topLeftCell="A37">
      <selection activeCell="G74" sqref="G74"/>
    </sheetView>
  </sheetViews>
  <sheetFormatPr defaultColWidth="9.125" defaultRowHeight="12.75"/>
  <cols>
    <col min="1" max="1" width="88.375" style="113" customWidth="1"/>
    <col min="2" max="2" width="7.375" style="113" customWidth="1"/>
    <col min="3" max="3" width="15.00390625" style="113" customWidth="1"/>
    <col min="4" max="4" width="18.375" style="113" customWidth="1"/>
    <col min="5" max="5" width="17.125" style="113" customWidth="1"/>
    <col min="6" max="6" width="16.875" style="113" customWidth="1"/>
    <col min="7" max="7" width="18.375" style="113" customWidth="1"/>
    <col min="8" max="8" width="14.50390625" style="113" customWidth="1"/>
    <col min="9" max="9" width="14.375" style="113" customWidth="1"/>
    <col min="10" max="11" width="14.625" style="113" customWidth="1"/>
    <col min="12" max="16384" width="9.125" style="113" customWidth="1"/>
  </cols>
  <sheetData>
    <row r="1" spans="1:3" ht="12.75">
      <c r="A1" s="124"/>
      <c r="B1" s="124"/>
      <c r="C1" s="124"/>
    </row>
    <row r="2" spans="1:11" ht="12.75">
      <c r="A2" s="189" t="s">
        <v>15</v>
      </c>
      <c r="B2" s="189" t="s">
        <v>68</v>
      </c>
      <c r="C2" s="189" t="s">
        <v>81</v>
      </c>
      <c r="D2" s="189" t="s">
        <v>32</v>
      </c>
      <c r="E2" s="189"/>
      <c r="F2" s="189"/>
      <c r="G2" s="189"/>
      <c r="H2" s="189"/>
      <c r="I2" s="189"/>
      <c r="J2" s="189"/>
      <c r="K2" s="189"/>
    </row>
    <row r="3" spans="1:11" ht="12.75">
      <c r="A3" s="189"/>
      <c r="B3" s="189"/>
      <c r="C3" s="189"/>
      <c r="D3" s="189" t="s">
        <v>16</v>
      </c>
      <c r="E3" s="125"/>
      <c r="F3" s="193" t="s">
        <v>70</v>
      </c>
      <c r="G3" s="193"/>
      <c r="H3" s="193"/>
      <c r="I3" s="193"/>
      <c r="J3" s="193"/>
      <c r="K3" s="193"/>
    </row>
    <row r="4" spans="1:11" ht="76.5" customHeight="1">
      <c r="A4" s="189"/>
      <c r="B4" s="189"/>
      <c r="C4" s="189"/>
      <c r="D4" s="189"/>
      <c r="E4" s="194" t="s">
        <v>192</v>
      </c>
      <c r="F4" s="194" t="s">
        <v>193</v>
      </c>
      <c r="G4" s="189" t="s">
        <v>72</v>
      </c>
      <c r="H4" s="189" t="s">
        <v>73</v>
      </c>
      <c r="I4" s="189" t="s">
        <v>74</v>
      </c>
      <c r="J4" s="189" t="s">
        <v>75</v>
      </c>
      <c r="K4" s="189"/>
    </row>
    <row r="5" spans="1:11" ht="85.5" customHeight="1">
      <c r="A5" s="189"/>
      <c r="B5" s="189"/>
      <c r="C5" s="189"/>
      <c r="D5" s="189"/>
      <c r="E5" s="194"/>
      <c r="F5" s="194"/>
      <c r="G5" s="189"/>
      <c r="H5" s="189"/>
      <c r="I5" s="189"/>
      <c r="J5" s="125" t="s">
        <v>76</v>
      </c>
      <c r="K5" s="125" t="s">
        <v>77</v>
      </c>
    </row>
    <row r="6" spans="1:11" ht="12.75">
      <c r="A6" s="152">
        <v>1</v>
      </c>
      <c r="B6" s="152">
        <v>2</v>
      </c>
      <c r="C6" s="152">
        <v>3</v>
      </c>
      <c r="D6" s="154">
        <v>18</v>
      </c>
      <c r="E6" s="154">
        <v>19</v>
      </c>
      <c r="F6" s="126" t="s">
        <v>243</v>
      </c>
      <c r="G6" s="154">
        <v>20</v>
      </c>
      <c r="H6" s="154">
        <v>21</v>
      </c>
      <c r="I6" s="154">
        <v>22</v>
      </c>
      <c r="J6" s="154">
        <v>23</v>
      </c>
      <c r="K6" s="154">
        <v>24</v>
      </c>
    </row>
    <row r="7" spans="1:11" s="116" customFormat="1" ht="19.5" customHeight="1">
      <c r="A7" s="114" t="s">
        <v>78</v>
      </c>
      <c r="B7" s="114"/>
      <c r="C7" s="149" t="s">
        <v>17</v>
      </c>
      <c r="D7" s="115">
        <f>D10+D14</f>
        <v>30420380.25</v>
      </c>
      <c r="E7" s="115">
        <f>E10+E14</f>
        <v>24224448.2</v>
      </c>
      <c r="F7" s="115"/>
      <c r="G7" s="115">
        <f>G14</f>
        <v>1609125</v>
      </c>
      <c r="H7" s="115"/>
      <c r="I7" s="115"/>
      <c r="J7" s="115">
        <f>J10+J14</f>
        <v>4586807.05</v>
      </c>
      <c r="K7" s="115"/>
    </row>
    <row r="8" spans="1:11" s="116" customFormat="1" ht="20.25" customHeight="1">
      <c r="A8" s="114" t="s">
        <v>82</v>
      </c>
      <c r="B8" s="114">
        <v>110</v>
      </c>
      <c r="C8" s="149"/>
      <c r="D8" s="115"/>
      <c r="E8" s="115"/>
      <c r="F8" s="115"/>
      <c r="G8" s="115"/>
      <c r="H8" s="115"/>
      <c r="I8" s="115"/>
      <c r="J8" s="115"/>
      <c r="K8" s="115"/>
    </row>
    <row r="9" spans="1:11" ht="18.75" customHeight="1">
      <c r="A9" s="111"/>
      <c r="B9" s="111"/>
      <c r="C9" s="152"/>
      <c r="D9" s="110"/>
      <c r="E9" s="110"/>
      <c r="F9" s="110"/>
      <c r="G9" s="110"/>
      <c r="H9" s="110"/>
      <c r="I9" s="110"/>
      <c r="J9" s="110"/>
      <c r="K9" s="110"/>
    </row>
    <row r="10" spans="1:11" ht="34.5" customHeight="1">
      <c r="A10" s="114" t="s">
        <v>84</v>
      </c>
      <c r="B10" s="111">
        <v>120</v>
      </c>
      <c r="C10" s="150"/>
      <c r="D10" s="115">
        <f>F10+G10+H10+I10+J10+K10</f>
        <v>4586807.05</v>
      </c>
      <c r="E10" s="115"/>
      <c r="F10" s="115"/>
      <c r="G10" s="115"/>
      <c r="H10" s="115"/>
      <c r="I10" s="115"/>
      <c r="J10" s="115">
        <f>J11</f>
        <v>4586807.05</v>
      </c>
      <c r="K10" s="115"/>
    </row>
    <row r="11" spans="1:11" ht="21.75" customHeight="1">
      <c r="A11" s="111" t="s">
        <v>190</v>
      </c>
      <c r="B11" s="111">
        <v>121</v>
      </c>
      <c r="C11" s="152">
        <v>131</v>
      </c>
      <c r="D11" s="110">
        <f>J11</f>
        <v>4586807.05</v>
      </c>
      <c r="E11" s="110"/>
      <c r="F11" s="110"/>
      <c r="G11" s="110"/>
      <c r="H11" s="110"/>
      <c r="I11" s="110"/>
      <c r="J11" s="110">
        <f>4639560.85-52753.8</f>
        <v>4586807.05</v>
      </c>
      <c r="K11" s="110"/>
    </row>
    <row r="12" spans="1:11" s="116" customFormat="1" ht="18" customHeight="1">
      <c r="A12" s="114" t="s">
        <v>85</v>
      </c>
      <c r="B12" s="114">
        <v>130</v>
      </c>
      <c r="C12" s="149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111"/>
      <c r="B13" s="111"/>
      <c r="C13" s="152"/>
      <c r="D13" s="110"/>
      <c r="E13" s="110"/>
      <c r="F13" s="110"/>
      <c r="G13" s="110"/>
      <c r="H13" s="110"/>
      <c r="I13" s="110"/>
      <c r="J13" s="110"/>
      <c r="K13" s="110"/>
    </row>
    <row r="14" spans="1:11" s="116" customFormat="1" ht="21.75" customHeight="1">
      <c r="A14" s="114" t="s">
        <v>86</v>
      </c>
      <c r="B14" s="114">
        <v>140</v>
      </c>
      <c r="C14" s="149"/>
      <c r="D14" s="115">
        <f>D15+D16</f>
        <v>25833573.2</v>
      </c>
      <c r="E14" s="115">
        <f>E15</f>
        <v>24224448.2</v>
      </c>
      <c r="F14" s="115"/>
      <c r="G14" s="115">
        <f>G16</f>
        <v>1609125</v>
      </c>
      <c r="H14" s="115"/>
      <c r="I14" s="115"/>
      <c r="J14" s="115"/>
      <c r="K14" s="115"/>
    </row>
    <row r="15" spans="1:11" s="116" customFormat="1" ht="21.75" customHeight="1">
      <c r="A15" s="114" t="s">
        <v>87</v>
      </c>
      <c r="B15" s="114">
        <v>141</v>
      </c>
      <c r="C15" s="149">
        <v>131</v>
      </c>
      <c r="D15" s="115">
        <f>E15</f>
        <v>24224448.2</v>
      </c>
      <c r="E15" s="115">
        <f>23930448.2+294000</f>
        <v>24224448.2</v>
      </c>
      <c r="F15" s="115"/>
      <c r="G15" s="115"/>
      <c r="H15" s="115"/>
      <c r="I15" s="115"/>
      <c r="J15" s="115"/>
      <c r="K15" s="115"/>
    </row>
    <row r="16" spans="1:11" s="116" customFormat="1" ht="21.75" customHeight="1">
      <c r="A16" s="114" t="s">
        <v>83</v>
      </c>
      <c r="B16" s="114">
        <v>142</v>
      </c>
      <c r="C16" s="149"/>
      <c r="D16" s="115">
        <f>SUM(D17:D21)</f>
        <v>1609125</v>
      </c>
      <c r="E16" s="115"/>
      <c r="F16" s="115"/>
      <c r="G16" s="115">
        <f>SUM(G17:G21)</f>
        <v>1609125</v>
      </c>
      <c r="H16" s="115"/>
      <c r="I16" s="115"/>
      <c r="J16" s="115"/>
      <c r="K16" s="115"/>
    </row>
    <row r="17" spans="1:11" ht="35.25" customHeight="1">
      <c r="A17" s="111" t="s">
        <v>241</v>
      </c>
      <c r="B17" s="111"/>
      <c r="C17" s="152">
        <v>152</v>
      </c>
      <c r="D17" s="110">
        <v>136383</v>
      </c>
      <c r="E17" s="110"/>
      <c r="F17" s="110"/>
      <c r="G17" s="110">
        <v>136383</v>
      </c>
      <c r="H17" s="110"/>
      <c r="I17" s="110"/>
      <c r="J17" s="110"/>
      <c r="K17" s="110"/>
    </row>
    <row r="18" spans="1:11" ht="33" customHeight="1">
      <c r="A18" s="111" t="s">
        <v>200</v>
      </c>
      <c r="B18" s="111"/>
      <c r="C18" s="152">
        <v>152</v>
      </c>
      <c r="D18" s="110">
        <v>1454742</v>
      </c>
      <c r="E18" s="110"/>
      <c r="F18" s="110"/>
      <c r="G18" s="110">
        <v>1454742</v>
      </c>
      <c r="H18" s="110"/>
      <c r="I18" s="110"/>
      <c r="J18" s="110"/>
      <c r="K18" s="110"/>
    </row>
    <row r="19" spans="1:11" ht="24" customHeight="1">
      <c r="A19" s="111" t="s">
        <v>191</v>
      </c>
      <c r="B19" s="111"/>
      <c r="C19" s="152">
        <v>152</v>
      </c>
      <c r="D19" s="110">
        <v>18000</v>
      </c>
      <c r="E19" s="110"/>
      <c r="F19" s="110"/>
      <c r="G19" s="110">
        <v>18000</v>
      </c>
      <c r="H19" s="110"/>
      <c r="I19" s="110"/>
      <c r="J19" s="110"/>
      <c r="K19" s="110"/>
    </row>
    <row r="20" spans="1:11" ht="22.5" customHeight="1">
      <c r="A20" s="111" t="s">
        <v>181</v>
      </c>
      <c r="B20" s="111"/>
      <c r="C20" s="152">
        <v>152</v>
      </c>
      <c r="D20" s="110"/>
      <c r="E20" s="110"/>
      <c r="F20" s="110"/>
      <c r="G20" s="110"/>
      <c r="H20" s="110"/>
      <c r="I20" s="110"/>
      <c r="J20" s="110"/>
      <c r="K20" s="110"/>
    </row>
    <row r="21" spans="1:11" ht="51.75" customHeight="1">
      <c r="A21" s="111" t="s">
        <v>201</v>
      </c>
      <c r="B21" s="111"/>
      <c r="C21" s="152">
        <v>152</v>
      </c>
      <c r="D21" s="110"/>
      <c r="E21" s="110"/>
      <c r="F21" s="110"/>
      <c r="G21" s="110"/>
      <c r="H21" s="110"/>
      <c r="I21" s="110"/>
      <c r="J21" s="110"/>
      <c r="K21" s="110"/>
    </row>
    <row r="22" spans="1:11" ht="12.75">
      <c r="A22" s="111"/>
      <c r="B22" s="111"/>
      <c r="C22" s="112" t="s">
        <v>17</v>
      </c>
      <c r="D22" s="110"/>
      <c r="E22" s="110"/>
      <c r="F22" s="110"/>
      <c r="G22" s="110"/>
      <c r="H22" s="110"/>
      <c r="I22" s="110"/>
      <c r="J22" s="110"/>
      <c r="K22" s="110"/>
    </row>
    <row r="23" spans="1:11" s="116" customFormat="1" ht="17.25" customHeight="1">
      <c r="A23" s="114" t="s">
        <v>88</v>
      </c>
      <c r="B23" s="117">
        <v>210</v>
      </c>
      <c r="C23" s="118" t="s">
        <v>17</v>
      </c>
      <c r="D23" s="115">
        <f>D24+D31+D33+D50+D40</f>
        <v>30617254.059999995</v>
      </c>
      <c r="E23" s="115">
        <f>E24+E50</f>
        <v>24368568.21</v>
      </c>
      <c r="F23" s="115"/>
      <c r="G23" s="115">
        <f>G25+G26+G27+G50</f>
        <v>1609125</v>
      </c>
      <c r="H23" s="115"/>
      <c r="I23" s="115"/>
      <c r="J23" s="115">
        <f>J24+J31+J33+J50+J40</f>
        <v>4639560.850000001</v>
      </c>
      <c r="K23" s="110"/>
    </row>
    <row r="24" spans="1:11" s="116" customFormat="1" ht="17.25" customHeight="1">
      <c r="A24" s="117" t="s">
        <v>80</v>
      </c>
      <c r="B24" s="119">
        <v>210</v>
      </c>
      <c r="C24" s="120"/>
      <c r="D24" s="115">
        <f>SUM(D25:D30)</f>
        <v>21096743.43</v>
      </c>
      <c r="E24" s="115">
        <f>SUM(E25:E30)</f>
        <v>18955966.77</v>
      </c>
      <c r="F24" s="115"/>
      <c r="G24" s="115"/>
      <c r="H24" s="115"/>
      <c r="I24" s="115"/>
      <c r="J24" s="115">
        <f>SUM(J25:J30)</f>
        <v>2140776.66</v>
      </c>
      <c r="K24" s="115"/>
    </row>
    <row r="25" spans="1:11" ht="17.25" customHeight="1">
      <c r="A25" s="111" t="s">
        <v>149</v>
      </c>
      <c r="B25" s="111">
        <v>211</v>
      </c>
      <c r="C25" s="121" t="s">
        <v>204</v>
      </c>
      <c r="D25" s="110">
        <f aca="true" t="shared" si="0" ref="D25:D30">SUM(E25:K25)</f>
        <v>14434958.01</v>
      </c>
      <c r="E25" s="110">
        <f>14524236.64-E26</f>
        <v>12794273.17</v>
      </c>
      <c r="F25" s="110"/>
      <c r="G25" s="110"/>
      <c r="H25" s="110"/>
      <c r="I25" s="110"/>
      <c r="J25" s="110">
        <f>1640684.84</f>
        <v>1640684.84</v>
      </c>
      <c r="K25" s="115"/>
    </row>
    <row r="26" spans="1:11" ht="17.25" customHeight="1">
      <c r="A26" s="111" t="s">
        <v>149</v>
      </c>
      <c r="B26" s="111">
        <v>212</v>
      </c>
      <c r="C26" s="121" t="s">
        <v>205</v>
      </c>
      <c r="D26" s="110">
        <f t="shared" si="0"/>
        <v>1729963.47</v>
      </c>
      <c r="E26" s="110">
        <v>1729963.47</v>
      </c>
      <c r="F26" s="110"/>
      <c r="G26" s="110"/>
      <c r="H26" s="110"/>
      <c r="I26" s="110"/>
      <c r="J26" s="110"/>
      <c r="K26" s="115"/>
    </row>
    <row r="27" spans="1:11" ht="17.25" customHeight="1">
      <c r="A27" s="111" t="s">
        <v>148</v>
      </c>
      <c r="B27" s="111">
        <v>213</v>
      </c>
      <c r="C27" s="121" t="s">
        <v>206</v>
      </c>
      <c r="D27" s="110">
        <f t="shared" si="0"/>
        <v>4359357.32</v>
      </c>
      <c r="E27" s="110">
        <f>4386319.47-E28</f>
        <v>3863870.5</v>
      </c>
      <c r="F27" s="110"/>
      <c r="G27" s="110"/>
      <c r="H27" s="110"/>
      <c r="I27" s="110"/>
      <c r="J27" s="110">
        <v>495486.82</v>
      </c>
      <c r="K27" s="110"/>
    </row>
    <row r="28" spans="1:11" ht="17.25" customHeight="1">
      <c r="A28" s="111" t="s">
        <v>148</v>
      </c>
      <c r="B28" s="111">
        <v>214</v>
      </c>
      <c r="C28" s="121" t="s">
        <v>207</v>
      </c>
      <c r="D28" s="110">
        <f t="shared" si="0"/>
        <v>522448.97</v>
      </c>
      <c r="E28" s="110">
        <v>522448.97</v>
      </c>
      <c r="F28" s="110"/>
      <c r="G28" s="110"/>
      <c r="H28" s="110"/>
      <c r="I28" s="110"/>
      <c r="J28" s="110"/>
      <c r="K28" s="110"/>
    </row>
    <row r="29" spans="1:11" ht="17.25" customHeight="1">
      <c r="A29" s="111" t="s">
        <v>238</v>
      </c>
      <c r="B29" s="111">
        <v>215</v>
      </c>
      <c r="C29" s="121" t="s">
        <v>208</v>
      </c>
      <c r="D29" s="115">
        <f t="shared" si="0"/>
        <v>600</v>
      </c>
      <c r="F29" s="115"/>
      <c r="G29" s="115"/>
      <c r="H29" s="115"/>
      <c r="I29" s="115"/>
      <c r="J29" s="110">
        <v>600</v>
      </c>
      <c r="K29" s="115"/>
    </row>
    <row r="30" spans="1:11" ht="17.25" customHeight="1">
      <c r="A30" s="111" t="s">
        <v>238</v>
      </c>
      <c r="B30" s="111">
        <v>216</v>
      </c>
      <c r="C30" s="121" t="s">
        <v>256</v>
      </c>
      <c r="D30" s="115">
        <f t="shared" si="0"/>
        <v>49415.66</v>
      </c>
      <c r="E30" s="115">
        <v>45410.66</v>
      </c>
      <c r="F30" s="115"/>
      <c r="G30" s="115"/>
      <c r="H30" s="115"/>
      <c r="I30" s="115"/>
      <c r="J30" s="110">
        <v>4005</v>
      </c>
      <c r="K30" s="115"/>
    </row>
    <row r="31" spans="1:11" s="116" customFormat="1" ht="17.25" customHeight="1">
      <c r="A31" s="114" t="s">
        <v>91</v>
      </c>
      <c r="B31" s="114">
        <v>220</v>
      </c>
      <c r="C31" s="121"/>
      <c r="D31" s="115"/>
      <c r="E31" s="115"/>
      <c r="F31" s="115"/>
      <c r="G31" s="115"/>
      <c r="H31" s="115"/>
      <c r="I31" s="115"/>
      <c r="J31" s="115"/>
      <c r="K31" s="110"/>
    </row>
    <row r="32" spans="1:11" ht="17.25" customHeight="1">
      <c r="A32" s="111"/>
      <c r="B32" s="111">
        <v>221</v>
      </c>
      <c r="C32" s="121"/>
      <c r="D32" s="110"/>
      <c r="E32" s="115"/>
      <c r="F32" s="115"/>
      <c r="G32" s="115"/>
      <c r="H32" s="115"/>
      <c r="I32" s="115"/>
      <c r="J32" s="110"/>
      <c r="K32" s="115"/>
    </row>
    <row r="33" spans="1:11" s="116" customFormat="1" ht="17.25" customHeight="1">
      <c r="A33" s="114" t="s">
        <v>152</v>
      </c>
      <c r="B33" s="114">
        <v>230</v>
      </c>
      <c r="C33" s="154"/>
      <c r="D33" s="115">
        <f>J33</f>
        <v>120418.2</v>
      </c>
      <c r="E33" s="115"/>
      <c r="F33" s="115"/>
      <c r="G33" s="115"/>
      <c r="H33" s="115"/>
      <c r="I33" s="115"/>
      <c r="J33" s="115">
        <f>J34+J35+J36</f>
        <v>120418.2</v>
      </c>
      <c r="K33" s="110"/>
    </row>
    <row r="34" spans="1:11" ht="17.25" customHeight="1">
      <c r="A34" s="111" t="s">
        <v>195</v>
      </c>
      <c r="B34" s="111">
        <v>231</v>
      </c>
      <c r="C34" s="121" t="s">
        <v>209</v>
      </c>
      <c r="D34" s="110">
        <f>J34</f>
        <v>120000</v>
      </c>
      <c r="E34" s="115"/>
      <c r="F34" s="115"/>
      <c r="G34" s="115"/>
      <c r="H34" s="115"/>
      <c r="I34" s="115"/>
      <c r="J34" s="110">
        <v>120000</v>
      </c>
      <c r="K34" s="115"/>
    </row>
    <row r="35" spans="1:11" s="147" customFormat="1" ht="27">
      <c r="A35" s="144" t="s">
        <v>255</v>
      </c>
      <c r="B35" s="144">
        <v>232</v>
      </c>
      <c r="C35" s="121" t="s">
        <v>252</v>
      </c>
      <c r="D35" s="145">
        <f>J35</f>
        <v>0.84</v>
      </c>
      <c r="E35" s="145"/>
      <c r="F35" s="145"/>
      <c r="G35" s="146"/>
      <c r="H35" s="146"/>
      <c r="I35" s="146"/>
      <c r="J35" s="145">
        <v>0.84</v>
      </c>
      <c r="K35" s="146"/>
    </row>
    <row r="36" spans="1:11" s="147" customFormat="1" ht="27">
      <c r="A36" s="144" t="s">
        <v>254</v>
      </c>
      <c r="B36" s="144">
        <v>233</v>
      </c>
      <c r="C36" s="121" t="s">
        <v>253</v>
      </c>
      <c r="D36" s="145">
        <f>J36</f>
        <v>417.36</v>
      </c>
      <c r="E36" s="145"/>
      <c r="F36" s="145"/>
      <c r="G36" s="146"/>
      <c r="H36" s="146"/>
      <c r="I36" s="146"/>
      <c r="J36" s="145">
        <v>417.36</v>
      </c>
      <c r="K36" s="146"/>
    </row>
    <row r="37" spans="1:11" s="116" customFormat="1" ht="17.25" customHeight="1">
      <c r="A37" s="114" t="s">
        <v>92</v>
      </c>
      <c r="B37" s="114">
        <v>240</v>
      </c>
      <c r="C37" s="122"/>
      <c r="D37" s="115"/>
      <c r="E37" s="115"/>
      <c r="F37" s="115"/>
      <c r="G37" s="115"/>
      <c r="H37" s="115"/>
      <c r="I37" s="115"/>
      <c r="J37" s="115"/>
      <c r="K37" s="115"/>
    </row>
    <row r="38" spans="1:11" ht="17.25" customHeight="1">
      <c r="A38" s="111" t="s">
        <v>153</v>
      </c>
      <c r="B38" s="111">
        <v>241</v>
      </c>
      <c r="C38" s="122"/>
      <c r="D38" s="115"/>
      <c r="E38" s="115"/>
      <c r="F38" s="115"/>
      <c r="G38" s="115"/>
      <c r="H38" s="115"/>
      <c r="I38" s="115"/>
      <c r="J38" s="115"/>
      <c r="K38" s="115"/>
    </row>
    <row r="39" spans="1:11" ht="32.25" customHeight="1">
      <c r="A39" s="111" t="s">
        <v>154</v>
      </c>
      <c r="B39" s="111">
        <v>242</v>
      </c>
      <c r="C39" s="153"/>
      <c r="D39" s="110"/>
      <c r="E39" s="110"/>
      <c r="F39" s="110"/>
      <c r="G39" s="110"/>
      <c r="H39" s="110"/>
      <c r="I39" s="110"/>
      <c r="J39" s="110"/>
      <c r="K39" s="110"/>
    </row>
    <row r="40" spans="1:11" s="116" customFormat="1" ht="17.25" customHeight="1">
      <c r="A40" s="114" t="s">
        <v>93</v>
      </c>
      <c r="B40" s="114">
        <v>250</v>
      </c>
      <c r="C40" s="153"/>
      <c r="D40" s="115">
        <f>D47</f>
        <v>16789.61</v>
      </c>
      <c r="E40" s="115"/>
      <c r="F40" s="115"/>
      <c r="G40" s="115"/>
      <c r="H40" s="115"/>
      <c r="I40" s="115"/>
      <c r="J40" s="115">
        <f>J47</f>
        <v>16789.61</v>
      </c>
      <c r="K40" s="110"/>
    </row>
    <row r="41" spans="1:11" s="116" customFormat="1" ht="17.25" customHeight="1">
      <c r="A41" s="111" t="s">
        <v>155</v>
      </c>
      <c r="B41" s="111">
        <v>251</v>
      </c>
      <c r="C41" s="122"/>
      <c r="D41" s="115"/>
      <c r="E41" s="115"/>
      <c r="F41" s="115"/>
      <c r="G41" s="115"/>
      <c r="H41" s="115"/>
      <c r="I41" s="115"/>
      <c r="J41" s="115"/>
      <c r="K41" s="115"/>
    </row>
    <row r="42" spans="1:11" s="116" customFormat="1" ht="17.25" customHeight="1">
      <c r="A42" s="111" t="s">
        <v>156</v>
      </c>
      <c r="B42" s="111">
        <v>252</v>
      </c>
      <c r="C42" s="120"/>
      <c r="D42" s="115"/>
      <c r="E42" s="115"/>
      <c r="F42" s="115"/>
      <c r="G42" s="115"/>
      <c r="H42" s="115"/>
      <c r="I42" s="115"/>
      <c r="J42" s="115"/>
      <c r="K42" s="115"/>
    </row>
    <row r="43" spans="1:11" s="116" customFormat="1" ht="17.25" customHeight="1">
      <c r="A43" s="111" t="s">
        <v>157</v>
      </c>
      <c r="B43" s="111">
        <v>253</v>
      </c>
      <c r="C43" s="120"/>
      <c r="D43" s="115"/>
      <c r="E43" s="115"/>
      <c r="F43" s="115"/>
      <c r="G43" s="115"/>
      <c r="H43" s="115"/>
      <c r="I43" s="115"/>
      <c r="J43" s="115"/>
      <c r="K43" s="115"/>
    </row>
    <row r="44" spans="1:11" s="116" customFormat="1" ht="17.25" customHeight="1">
      <c r="A44" s="111" t="s">
        <v>158</v>
      </c>
      <c r="B44" s="111">
        <v>254</v>
      </c>
      <c r="C44" s="120"/>
      <c r="D44" s="115"/>
      <c r="E44" s="115"/>
      <c r="F44" s="115"/>
      <c r="G44" s="115"/>
      <c r="H44" s="115"/>
      <c r="I44" s="115"/>
      <c r="J44" s="115"/>
      <c r="K44" s="115"/>
    </row>
    <row r="45" spans="1:11" s="116" customFormat="1" ht="17.25" customHeight="1">
      <c r="A45" s="111" t="s">
        <v>159</v>
      </c>
      <c r="B45" s="111">
        <v>255</v>
      </c>
      <c r="C45" s="120"/>
      <c r="D45" s="115"/>
      <c r="E45" s="115"/>
      <c r="F45" s="115"/>
      <c r="G45" s="115"/>
      <c r="H45" s="115"/>
      <c r="I45" s="115"/>
      <c r="J45" s="115"/>
      <c r="K45" s="115"/>
    </row>
    <row r="46" spans="1:11" s="116" customFormat="1" ht="17.25" customHeight="1">
      <c r="A46" s="111" t="s">
        <v>160</v>
      </c>
      <c r="B46" s="111">
        <v>256</v>
      </c>
      <c r="C46" s="120"/>
      <c r="D46" s="115"/>
      <c r="E46" s="115"/>
      <c r="F46" s="115"/>
      <c r="G46" s="115"/>
      <c r="H46" s="115"/>
      <c r="I46" s="115"/>
      <c r="J46" s="115"/>
      <c r="K46" s="115"/>
    </row>
    <row r="47" spans="1:11" s="116" customFormat="1" ht="17.25" customHeight="1">
      <c r="A47" s="111" t="s">
        <v>165</v>
      </c>
      <c r="B47" s="111">
        <v>257</v>
      </c>
      <c r="C47" s="121" t="s">
        <v>258</v>
      </c>
      <c r="D47" s="110">
        <f>E47+G47+J47</f>
        <v>16789.61</v>
      </c>
      <c r="E47" s="110"/>
      <c r="F47" s="110"/>
      <c r="G47" s="110"/>
      <c r="H47" s="110"/>
      <c r="I47" s="110"/>
      <c r="J47" s="110">
        <v>16789.61</v>
      </c>
      <c r="K47" s="115"/>
    </row>
    <row r="48" spans="1:11" s="116" customFormat="1" ht="17.25" customHeight="1">
      <c r="A48" s="111" t="s">
        <v>161</v>
      </c>
      <c r="B48" s="111">
        <v>258</v>
      </c>
      <c r="C48" s="120"/>
      <c r="D48" s="115"/>
      <c r="E48" s="115"/>
      <c r="F48" s="115"/>
      <c r="G48" s="115"/>
      <c r="H48" s="115"/>
      <c r="I48" s="115"/>
      <c r="J48" s="115"/>
      <c r="K48" s="110"/>
    </row>
    <row r="49" spans="1:11" s="116" customFormat="1" ht="17.25" customHeight="1">
      <c r="A49" s="111" t="s">
        <v>162</v>
      </c>
      <c r="B49" s="111">
        <v>259</v>
      </c>
      <c r="C49" s="120"/>
      <c r="D49" s="115"/>
      <c r="E49" s="115"/>
      <c r="F49" s="115"/>
      <c r="G49" s="115"/>
      <c r="H49" s="115"/>
      <c r="I49" s="115"/>
      <c r="J49" s="115"/>
      <c r="K49" s="115"/>
    </row>
    <row r="50" spans="1:11" s="116" customFormat="1" ht="17.25" customHeight="1">
      <c r="A50" s="114" t="s">
        <v>94</v>
      </c>
      <c r="B50" s="114">
        <v>260</v>
      </c>
      <c r="C50" s="122" t="s">
        <v>17</v>
      </c>
      <c r="D50" s="115">
        <f>SUM(D51:D76)</f>
        <v>9383302.819999998</v>
      </c>
      <c r="E50" s="115">
        <f>SUM(E51:E76)</f>
        <v>5412601.44</v>
      </c>
      <c r="F50" s="115"/>
      <c r="G50" s="115">
        <f>SUM(G51:G76)</f>
        <v>1609125</v>
      </c>
      <c r="H50" s="115"/>
      <c r="I50" s="115"/>
      <c r="J50" s="115">
        <f>SUM(J51:J76)</f>
        <v>2361576.3799999994</v>
      </c>
      <c r="K50" s="115"/>
    </row>
    <row r="51" spans="1:11" ht="17.25" customHeight="1">
      <c r="A51" s="111" t="s">
        <v>155</v>
      </c>
      <c r="B51" s="111">
        <v>261</v>
      </c>
      <c r="C51" s="121" t="s">
        <v>203</v>
      </c>
      <c r="D51" s="110">
        <f>E51+G51+J51</f>
        <v>232015.15</v>
      </c>
      <c r="E51" s="110">
        <f>260137.69-E52</f>
        <v>228895.15</v>
      </c>
      <c r="F51" s="110"/>
      <c r="G51" s="115"/>
      <c r="H51" s="115"/>
      <c r="I51" s="115"/>
      <c r="J51" s="110">
        <v>3120</v>
      </c>
      <c r="K51" s="115"/>
    </row>
    <row r="52" spans="1:11" ht="17.25" customHeight="1">
      <c r="A52" s="111" t="s">
        <v>155</v>
      </c>
      <c r="B52" s="111">
        <v>262</v>
      </c>
      <c r="C52" s="121" t="s">
        <v>212</v>
      </c>
      <c r="D52" s="110">
        <f aca="true" t="shared" si="1" ref="D52:D76">E52+G52+J52</f>
        <v>31242.54</v>
      </c>
      <c r="E52" s="110">
        <v>31242.54</v>
      </c>
      <c r="F52" s="110"/>
      <c r="G52" s="115"/>
      <c r="H52" s="115"/>
      <c r="I52" s="115"/>
      <c r="J52" s="110"/>
      <c r="K52" s="115"/>
    </row>
    <row r="53" spans="1:11" ht="17.25" customHeight="1">
      <c r="A53" s="111" t="s">
        <v>156</v>
      </c>
      <c r="B53" s="111">
        <v>263</v>
      </c>
      <c r="C53" s="121" t="s">
        <v>213</v>
      </c>
      <c r="D53" s="110">
        <f t="shared" si="1"/>
        <v>206577.5</v>
      </c>
      <c r="E53" s="110">
        <f>208607.5-E54</f>
        <v>154577.5</v>
      </c>
      <c r="F53" s="110"/>
      <c r="G53" s="110"/>
      <c r="H53" s="115"/>
      <c r="I53" s="115"/>
      <c r="J53" s="110">
        <v>52000</v>
      </c>
      <c r="K53" s="110"/>
    </row>
    <row r="54" spans="1:11" ht="17.25" customHeight="1">
      <c r="A54" s="111" t="s">
        <v>156</v>
      </c>
      <c r="B54" s="111">
        <v>264</v>
      </c>
      <c r="C54" s="121" t="s">
        <v>214</v>
      </c>
      <c r="D54" s="110">
        <f t="shared" si="1"/>
        <v>54030</v>
      </c>
      <c r="E54" s="110">
        <v>54030</v>
      </c>
      <c r="F54" s="110"/>
      <c r="G54" s="110"/>
      <c r="H54" s="115"/>
      <c r="I54" s="115"/>
      <c r="J54" s="110"/>
      <c r="K54" s="110"/>
    </row>
    <row r="55" spans="1:11" ht="17.25" customHeight="1">
      <c r="A55" s="111" t="s">
        <v>157</v>
      </c>
      <c r="B55" s="111">
        <v>265</v>
      </c>
      <c r="C55" s="121" t="s">
        <v>215</v>
      </c>
      <c r="D55" s="110">
        <f t="shared" si="1"/>
        <v>930641.88</v>
      </c>
      <c r="E55" s="110">
        <f>943364.96-E56</f>
        <v>830066.83</v>
      </c>
      <c r="F55" s="110"/>
      <c r="G55" s="110"/>
      <c r="H55" s="110"/>
      <c r="I55" s="110"/>
      <c r="J55" s="110">
        <v>100575.05</v>
      </c>
      <c r="K55" s="110"/>
    </row>
    <row r="56" spans="1:11" ht="17.25" customHeight="1">
      <c r="A56" s="111" t="s">
        <v>157</v>
      </c>
      <c r="B56" s="111">
        <v>266</v>
      </c>
      <c r="C56" s="121" t="s">
        <v>242</v>
      </c>
      <c r="D56" s="110">
        <f t="shared" si="1"/>
        <v>113298.13</v>
      </c>
      <c r="E56" s="110">
        <v>113298.13</v>
      </c>
      <c r="F56" s="110"/>
      <c r="G56" s="110"/>
      <c r="H56" s="110"/>
      <c r="I56" s="110"/>
      <c r="J56" s="110"/>
      <c r="K56" s="110"/>
    </row>
    <row r="57" spans="1:11" ht="17.25" customHeight="1">
      <c r="A57" s="111" t="s">
        <v>158</v>
      </c>
      <c r="B57" s="111">
        <v>267</v>
      </c>
      <c r="C57" s="121"/>
      <c r="D57" s="110"/>
      <c r="E57" s="110"/>
      <c r="F57" s="110"/>
      <c r="G57" s="110"/>
      <c r="H57" s="110"/>
      <c r="I57" s="110"/>
      <c r="J57" s="110"/>
      <c r="K57" s="110"/>
    </row>
    <row r="58" spans="1:11" ht="17.25" customHeight="1">
      <c r="A58" s="111" t="s">
        <v>159</v>
      </c>
      <c r="B58" s="111">
        <v>268</v>
      </c>
      <c r="C58" s="121" t="s">
        <v>216</v>
      </c>
      <c r="D58" s="110">
        <f t="shared" si="1"/>
        <v>1377904.37</v>
      </c>
      <c r="E58" s="110">
        <f>1004410.5-E59</f>
        <v>881944.17</v>
      </c>
      <c r="F58" s="110"/>
      <c r="G58" s="110">
        <v>136383</v>
      </c>
      <c r="H58" s="110"/>
      <c r="I58" s="110"/>
      <c r="J58" s="110">
        <v>359577.2</v>
      </c>
      <c r="K58" s="110"/>
    </row>
    <row r="59" spans="1:11" ht="17.25" customHeight="1">
      <c r="A59" s="111" t="s">
        <v>159</v>
      </c>
      <c r="B59" s="111">
        <v>269</v>
      </c>
      <c r="C59" s="121" t="s">
        <v>217</v>
      </c>
      <c r="D59" s="110">
        <f t="shared" si="1"/>
        <v>122466.33</v>
      </c>
      <c r="E59" s="110">
        <v>122466.33</v>
      </c>
      <c r="F59" s="110"/>
      <c r="G59" s="110"/>
      <c r="H59" s="110"/>
      <c r="I59" s="110"/>
      <c r="J59" s="110"/>
      <c r="K59" s="110"/>
    </row>
    <row r="60" spans="1:11" ht="17.25" customHeight="1">
      <c r="A60" s="111" t="s">
        <v>160</v>
      </c>
      <c r="B60" s="111">
        <v>270</v>
      </c>
      <c r="C60" s="121" t="s">
        <v>218</v>
      </c>
      <c r="D60" s="110">
        <f t="shared" si="1"/>
        <v>1939909.33</v>
      </c>
      <c r="E60" s="110">
        <f>1956689.76-E61</f>
        <v>1341588.47</v>
      </c>
      <c r="F60" s="110"/>
      <c r="G60" s="110"/>
      <c r="H60" s="110"/>
      <c r="I60" s="110"/>
      <c r="J60" s="110">
        <v>598320.86</v>
      </c>
      <c r="K60" s="110"/>
    </row>
    <row r="61" spans="1:11" ht="17.25" customHeight="1">
      <c r="A61" s="111" t="s">
        <v>160</v>
      </c>
      <c r="B61" s="111">
        <v>271</v>
      </c>
      <c r="C61" s="121" t="s">
        <v>219</v>
      </c>
      <c r="D61" s="110">
        <f t="shared" si="1"/>
        <v>633101.29</v>
      </c>
      <c r="E61" s="110">
        <v>615101.29</v>
      </c>
      <c r="F61" s="110"/>
      <c r="G61" s="110">
        <v>18000</v>
      </c>
      <c r="H61" s="110"/>
      <c r="I61" s="110"/>
      <c r="J61" s="110"/>
      <c r="K61" s="110"/>
    </row>
    <row r="62" spans="1:11" ht="17.25" customHeight="1">
      <c r="A62" s="111" t="s">
        <v>202</v>
      </c>
      <c r="B62" s="111">
        <v>272</v>
      </c>
      <c r="C62" s="121" t="s">
        <v>220</v>
      </c>
      <c r="D62" s="110">
        <f t="shared" si="1"/>
        <v>1400</v>
      </c>
      <c r="E62" s="110">
        <v>1400</v>
      </c>
      <c r="F62" s="110"/>
      <c r="G62" s="110"/>
      <c r="H62" s="110"/>
      <c r="I62" s="110"/>
      <c r="J62" s="110"/>
      <c r="K62" s="110"/>
    </row>
    <row r="63" spans="1:11" ht="17.25" customHeight="1">
      <c r="A63" s="111" t="s">
        <v>161</v>
      </c>
      <c r="B63" s="111">
        <v>273</v>
      </c>
      <c r="C63" s="121" t="s">
        <v>221</v>
      </c>
      <c r="D63" s="110">
        <f t="shared" si="1"/>
        <v>1534142.4</v>
      </c>
      <c r="E63" s="110"/>
      <c r="F63" s="110"/>
      <c r="G63" s="110">
        <v>1454742</v>
      </c>
      <c r="H63" s="110"/>
      <c r="I63" s="110"/>
      <c r="J63" s="110">
        <v>79400.4</v>
      </c>
      <c r="K63" s="110"/>
    </row>
    <row r="64" spans="1:11" ht="17.25" customHeight="1">
      <c r="A64" s="111" t="s">
        <v>162</v>
      </c>
      <c r="B64" s="111">
        <v>274</v>
      </c>
      <c r="C64" s="121"/>
      <c r="D64" s="110"/>
      <c r="E64" s="110"/>
      <c r="F64" s="110"/>
      <c r="G64" s="110"/>
      <c r="H64" s="110"/>
      <c r="I64" s="110"/>
      <c r="J64" s="110"/>
      <c r="K64" s="110"/>
    </row>
    <row r="65" spans="1:11" ht="18.75" customHeight="1">
      <c r="A65" s="111" t="s">
        <v>210</v>
      </c>
      <c r="B65" s="111">
        <v>275</v>
      </c>
      <c r="C65" s="121" t="s">
        <v>222</v>
      </c>
      <c r="D65" s="110">
        <f t="shared" si="1"/>
        <v>5260</v>
      </c>
      <c r="E65" s="110">
        <f>880+4380</f>
        <v>5260</v>
      </c>
      <c r="F65" s="110"/>
      <c r="G65" s="110"/>
      <c r="H65" s="110"/>
      <c r="I65" s="110"/>
      <c r="J65" s="110"/>
      <c r="K65" s="110"/>
    </row>
    <row r="66" spans="1:11" ht="18.75" customHeight="1">
      <c r="A66" s="111" t="s">
        <v>211</v>
      </c>
      <c r="B66" s="111">
        <v>276</v>
      </c>
      <c r="C66" s="121" t="s">
        <v>223</v>
      </c>
      <c r="D66" s="110">
        <f t="shared" si="1"/>
        <v>1112709.6099999999</v>
      </c>
      <c r="E66" s="110">
        <f>246658.94-E67</f>
        <v>159023.14</v>
      </c>
      <c r="F66" s="110"/>
      <c r="G66" s="110"/>
      <c r="H66" s="110"/>
      <c r="I66" s="110"/>
      <c r="J66" s="110">
        <v>953686.47</v>
      </c>
      <c r="K66" s="110"/>
    </row>
    <row r="67" spans="1:11" ht="18.75" customHeight="1">
      <c r="A67" s="111" t="s">
        <v>211</v>
      </c>
      <c r="B67" s="111">
        <v>277</v>
      </c>
      <c r="C67" s="121" t="s">
        <v>231</v>
      </c>
      <c r="D67" s="110">
        <f>E67+G67+J67</f>
        <v>87635.8</v>
      </c>
      <c r="E67" s="110">
        <v>87635.8</v>
      </c>
      <c r="F67" s="110"/>
      <c r="G67" s="110"/>
      <c r="H67" s="110"/>
      <c r="I67" s="110"/>
      <c r="J67" s="110"/>
      <c r="K67" s="110"/>
    </row>
    <row r="68" spans="1:11" ht="18.75" customHeight="1">
      <c r="A68" s="111" t="s">
        <v>251</v>
      </c>
      <c r="B68" s="111">
        <v>278</v>
      </c>
      <c r="C68" s="121" t="s">
        <v>246</v>
      </c>
      <c r="D68" s="110">
        <f>E68+G68+J68</f>
        <v>3000</v>
      </c>
      <c r="E68" s="110"/>
      <c r="F68" s="110"/>
      <c r="G68" s="110"/>
      <c r="H68" s="110"/>
      <c r="I68" s="110"/>
      <c r="J68" s="110">
        <v>3000</v>
      </c>
      <c r="K68" s="110"/>
    </row>
    <row r="69" spans="1:11" ht="18.75" customHeight="1">
      <c r="A69" s="111" t="s">
        <v>251</v>
      </c>
      <c r="B69" s="111">
        <v>279</v>
      </c>
      <c r="C69" s="121" t="s">
        <v>247</v>
      </c>
      <c r="D69" s="110">
        <f>E69+G69+J69</f>
        <v>0</v>
      </c>
      <c r="E69" s="110"/>
      <c r="F69" s="110"/>
      <c r="G69" s="110"/>
      <c r="H69" s="110"/>
      <c r="I69" s="110"/>
      <c r="J69" s="110"/>
      <c r="K69" s="110"/>
    </row>
    <row r="70" spans="1:11" ht="18.75" customHeight="1">
      <c r="A70" s="111" t="s">
        <v>250</v>
      </c>
      <c r="B70" s="111">
        <v>280</v>
      </c>
      <c r="C70" s="121" t="s">
        <v>248</v>
      </c>
      <c r="D70" s="110">
        <f>E70+G70+J70</f>
        <v>9000</v>
      </c>
      <c r="E70" s="110"/>
      <c r="F70" s="110"/>
      <c r="G70" s="110"/>
      <c r="H70" s="110"/>
      <c r="I70" s="110"/>
      <c r="J70" s="110">
        <v>9000</v>
      </c>
      <c r="K70" s="110"/>
    </row>
    <row r="71" spans="1:11" ht="18.75" customHeight="1">
      <c r="A71" s="111" t="s">
        <v>250</v>
      </c>
      <c r="B71" s="111">
        <v>281</v>
      </c>
      <c r="C71" s="121" t="s">
        <v>249</v>
      </c>
      <c r="D71" s="110">
        <f>E71+G71+J71</f>
        <v>0</v>
      </c>
      <c r="E71" s="110"/>
      <c r="F71" s="110"/>
      <c r="G71" s="110"/>
      <c r="H71" s="110"/>
      <c r="I71" s="110"/>
      <c r="J71" s="110"/>
      <c r="K71" s="110"/>
    </row>
    <row r="72" spans="1:11" ht="18.75" customHeight="1">
      <c r="A72" s="111" t="s">
        <v>224</v>
      </c>
      <c r="B72" s="111">
        <f>B71+1</f>
        <v>282</v>
      </c>
      <c r="C72" s="121" t="s">
        <v>226</v>
      </c>
      <c r="D72" s="110">
        <f t="shared" si="1"/>
        <v>73224</v>
      </c>
      <c r="E72" s="110">
        <v>73224</v>
      </c>
      <c r="F72" s="110"/>
      <c r="G72" s="110"/>
      <c r="H72" s="110"/>
      <c r="I72" s="110"/>
      <c r="J72" s="110"/>
      <c r="K72" s="110"/>
    </row>
    <row r="73" spans="1:11" ht="18.75" customHeight="1">
      <c r="A73" s="111" t="s">
        <v>225</v>
      </c>
      <c r="B73" s="111">
        <f>B72+1</f>
        <v>283</v>
      </c>
      <c r="C73" s="121" t="s">
        <v>227</v>
      </c>
      <c r="D73" s="110">
        <f t="shared" si="1"/>
        <v>370411.48</v>
      </c>
      <c r="E73" s="110">
        <f>290555.98-E74</f>
        <v>232495.08</v>
      </c>
      <c r="F73" s="110"/>
      <c r="G73" s="110"/>
      <c r="H73" s="110"/>
      <c r="I73" s="110"/>
      <c r="J73" s="110">
        <v>137916.4</v>
      </c>
      <c r="K73" s="110"/>
    </row>
    <row r="74" spans="1:11" ht="18.75" customHeight="1">
      <c r="A74" s="111" t="s">
        <v>225</v>
      </c>
      <c r="B74" s="111">
        <f>B73+1</f>
        <v>284</v>
      </c>
      <c r="C74" s="121" t="s">
        <v>228</v>
      </c>
      <c r="D74" s="110">
        <f t="shared" si="1"/>
        <v>58060.9</v>
      </c>
      <c r="E74" s="110">
        <v>58060.9</v>
      </c>
      <c r="F74" s="110"/>
      <c r="G74" s="110"/>
      <c r="H74" s="110"/>
      <c r="I74" s="110"/>
      <c r="J74" s="110"/>
      <c r="K74" s="110"/>
    </row>
    <row r="75" spans="1:11" ht="18.75" customHeight="1">
      <c r="A75" s="111" t="s">
        <v>244</v>
      </c>
      <c r="B75" s="111">
        <f>B74+1</f>
        <v>285</v>
      </c>
      <c r="C75" s="121" t="s">
        <v>229</v>
      </c>
      <c r="D75" s="110">
        <f t="shared" si="1"/>
        <v>313364</v>
      </c>
      <c r="E75" s="110">
        <f>422292.11-E76</f>
        <v>248384</v>
      </c>
      <c r="F75" s="110"/>
      <c r="G75" s="110"/>
      <c r="H75" s="110"/>
      <c r="I75" s="110"/>
      <c r="J75" s="110">
        <v>64980</v>
      </c>
      <c r="K75" s="110"/>
    </row>
    <row r="76" spans="1:11" ht="18.75" customHeight="1">
      <c r="A76" s="111" t="s">
        <v>244</v>
      </c>
      <c r="B76" s="111">
        <f>B75+1</f>
        <v>286</v>
      </c>
      <c r="C76" s="121" t="s">
        <v>230</v>
      </c>
      <c r="D76" s="110">
        <f t="shared" si="1"/>
        <v>173908.11</v>
      </c>
      <c r="E76" s="110">
        <v>173908.11</v>
      </c>
      <c r="F76" s="110"/>
      <c r="G76" s="110"/>
      <c r="H76" s="110"/>
      <c r="I76" s="110"/>
      <c r="J76" s="110"/>
      <c r="K76" s="110"/>
    </row>
    <row r="77" spans="1:11" s="116" customFormat="1" ht="18" customHeight="1">
      <c r="A77" s="114" t="s">
        <v>96</v>
      </c>
      <c r="B77" s="114">
        <v>300</v>
      </c>
      <c r="D77" s="115">
        <f>E77+J77</f>
        <v>77709.05</v>
      </c>
      <c r="E77" s="115">
        <f>E78</f>
        <v>45410.66</v>
      </c>
      <c r="F77" s="115"/>
      <c r="G77" s="115"/>
      <c r="H77" s="115"/>
      <c r="I77" s="115"/>
      <c r="J77" s="115">
        <f>J78</f>
        <v>32298.39</v>
      </c>
      <c r="K77" s="110"/>
    </row>
    <row r="78" spans="1:11" ht="18" customHeight="1">
      <c r="A78" s="111" t="s">
        <v>95</v>
      </c>
      <c r="B78" s="111">
        <v>310</v>
      </c>
      <c r="C78" s="122"/>
      <c r="D78" s="110">
        <f>E78+J78</f>
        <v>77709.05</v>
      </c>
      <c r="E78" s="110">
        <v>45410.66</v>
      </c>
      <c r="F78" s="110"/>
      <c r="G78" s="110"/>
      <c r="H78" s="110"/>
      <c r="I78" s="110"/>
      <c r="J78" s="110">
        <f>32298.39</f>
        <v>32298.39</v>
      </c>
      <c r="K78" s="115"/>
    </row>
    <row r="79" spans="1:11" ht="18" customHeight="1">
      <c r="A79" s="111" t="s">
        <v>97</v>
      </c>
      <c r="B79" s="111">
        <v>320</v>
      </c>
      <c r="C79" s="153"/>
      <c r="D79" s="110"/>
      <c r="E79" s="110"/>
      <c r="F79" s="110"/>
      <c r="G79" s="110"/>
      <c r="H79" s="110"/>
      <c r="I79" s="110"/>
      <c r="J79" s="110"/>
      <c r="K79" s="110"/>
    </row>
    <row r="80" spans="1:11" s="116" customFormat="1" ht="18" customHeight="1">
      <c r="A80" s="114" t="s">
        <v>98</v>
      </c>
      <c r="B80" s="114">
        <v>400</v>
      </c>
      <c r="C80" s="153"/>
      <c r="D80" s="110"/>
      <c r="E80" s="110"/>
      <c r="F80" s="110"/>
      <c r="G80" s="110"/>
      <c r="H80" s="110"/>
      <c r="I80" s="110"/>
      <c r="J80" s="110"/>
      <c r="K80" s="110"/>
    </row>
    <row r="81" spans="1:11" ht="18" customHeight="1">
      <c r="A81" s="111" t="s">
        <v>99</v>
      </c>
      <c r="B81" s="111">
        <v>410</v>
      </c>
      <c r="C81" s="122"/>
      <c r="D81" s="115"/>
      <c r="E81" s="115"/>
      <c r="F81" s="115"/>
      <c r="G81" s="115"/>
      <c r="H81" s="115"/>
      <c r="I81" s="115"/>
      <c r="J81" s="115"/>
      <c r="K81" s="115"/>
    </row>
    <row r="82" spans="1:11" ht="18" customHeight="1">
      <c r="A82" s="111" t="s">
        <v>100</v>
      </c>
      <c r="B82" s="111">
        <v>420</v>
      </c>
      <c r="C82" s="153"/>
      <c r="D82" s="110"/>
      <c r="E82" s="110"/>
      <c r="F82" s="110"/>
      <c r="G82" s="110"/>
      <c r="H82" s="110"/>
      <c r="I82" s="110"/>
      <c r="J82" s="110"/>
      <c r="K82" s="110"/>
    </row>
    <row r="83" spans="1:11" s="116" customFormat="1" ht="18" customHeight="1">
      <c r="A83" s="114" t="s">
        <v>101</v>
      </c>
      <c r="B83" s="114">
        <v>500</v>
      </c>
      <c r="C83" s="118" t="s">
        <v>17</v>
      </c>
      <c r="D83" s="115">
        <f>E83+J83</f>
        <v>119164.76000000001</v>
      </c>
      <c r="E83" s="115">
        <f>E84</f>
        <v>98709.35</v>
      </c>
      <c r="F83" s="115"/>
      <c r="G83" s="115"/>
      <c r="H83" s="115"/>
      <c r="I83" s="115"/>
      <c r="J83" s="115">
        <f>J84</f>
        <v>20455.41</v>
      </c>
      <c r="K83" s="115"/>
    </row>
    <row r="84" spans="1:11" ht="18" customHeight="1">
      <c r="A84" s="111" t="s">
        <v>102</v>
      </c>
      <c r="B84" s="111">
        <v>600</v>
      </c>
      <c r="C84" s="112" t="s">
        <v>17</v>
      </c>
      <c r="D84" s="115">
        <f>E84+J84</f>
        <v>119164.76000000001</v>
      </c>
      <c r="E84" s="110">
        <f>98709.35</f>
        <v>98709.35</v>
      </c>
      <c r="F84" s="110"/>
      <c r="G84" s="110"/>
      <c r="H84" s="110"/>
      <c r="I84" s="110"/>
      <c r="J84" s="110">
        <v>20455.41</v>
      </c>
      <c r="K84" s="110"/>
    </row>
    <row r="85" spans="1:3" ht="12.75">
      <c r="A85" s="127"/>
      <c r="B85" s="127"/>
      <c r="C85" s="128"/>
    </row>
    <row r="86" spans="1:8" ht="12.75">
      <c r="A86" s="127"/>
      <c r="B86" s="127"/>
      <c r="C86" s="127"/>
      <c r="D86" s="128"/>
      <c r="E86" s="129"/>
      <c r="F86" s="129"/>
      <c r="G86" s="129"/>
      <c r="H86" s="129"/>
    </row>
    <row r="87" spans="1:8" ht="12.75">
      <c r="A87" s="130" t="s">
        <v>21</v>
      </c>
      <c r="B87" s="130"/>
      <c r="C87" s="131"/>
      <c r="D87" s="128"/>
      <c r="E87" s="132" t="s">
        <v>198</v>
      </c>
      <c r="F87" s="132"/>
      <c r="G87" s="132"/>
      <c r="H87" s="129"/>
    </row>
    <row r="88" spans="1:8" ht="12.75">
      <c r="A88" s="130" t="s">
        <v>18</v>
      </c>
      <c r="B88" s="130"/>
      <c r="C88" s="133" t="s">
        <v>5</v>
      </c>
      <c r="D88" s="128"/>
      <c r="E88" s="134" t="s">
        <v>6</v>
      </c>
      <c r="F88" s="134"/>
      <c r="G88" s="134"/>
      <c r="H88" s="129"/>
    </row>
    <row r="89" spans="1:8" ht="12.75">
      <c r="A89" s="135"/>
      <c r="B89" s="136"/>
      <c r="C89" s="135"/>
      <c r="D89" s="128"/>
      <c r="H89" s="129"/>
    </row>
    <row r="90" spans="1:8" ht="12.75">
      <c r="A90" s="130" t="s">
        <v>22</v>
      </c>
      <c r="B90" s="130"/>
      <c r="C90" s="131"/>
      <c r="D90" s="128"/>
      <c r="E90" s="132" t="s">
        <v>199</v>
      </c>
      <c r="F90" s="132"/>
      <c r="G90" s="132"/>
      <c r="H90" s="129"/>
    </row>
    <row r="91" spans="1:8" ht="12.75">
      <c r="A91" s="135"/>
      <c r="B91" s="136"/>
      <c r="C91" s="133" t="s">
        <v>5</v>
      </c>
      <c r="D91" s="128"/>
      <c r="E91" s="134" t="s">
        <v>6</v>
      </c>
      <c r="F91" s="134"/>
      <c r="G91" s="134"/>
      <c r="H91" s="129"/>
    </row>
    <row r="92" spans="1:8" ht="12.75">
      <c r="A92" s="130" t="s">
        <v>19</v>
      </c>
      <c r="B92" s="130"/>
      <c r="C92" s="131"/>
      <c r="D92" s="128"/>
      <c r="E92" s="132" t="s">
        <v>180</v>
      </c>
      <c r="F92" s="132"/>
      <c r="G92" s="132"/>
      <c r="H92" s="129"/>
    </row>
    <row r="93" spans="1:8" ht="12.75">
      <c r="A93" s="130" t="s">
        <v>194</v>
      </c>
      <c r="B93" s="130"/>
      <c r="C93" s="133" t="s">
        <v>5</v>
      </c>
      <c r="D93" s="128"/>
      <c r="E93" s="134" t="s">
        <v>6</v>
      </c>
      <c r="F93" s="134"/>
      <c r="G93" s="134"/>
      <c r="H93" s="129"/>
    </row>
  </sheetData>
  <sheetProtection/>
  <mergeCells count="12">
    <mergeCell ref="J4:K4"/>
    <mergeCell ref="E4:E5"/>
    <mergeCell ref="F4:F5"/>
    <mergeCell ref="G4:G5"/>
    <mergeCell ref="A2:A5"/>
    <mergeCell ref="B2:B5"/>
    <mergeCell ref="C2:C5"/>
    <mergeCell ref="D2:K2"/>
    <mergeCell ref="D3:D5"/>
    <mergeCell ref="F3:K3"/>
    <mergeCell ref="H4:H5"/>
    <mergeCell ref="I4:I5"/>
  </mergeCells>
  <printOptions/>
  <pageMargins left="0.1968503937007874" right="0.1968503937007874" top="0.3937007874015748" bottom="0.3937007874015748" header="0.31496062992125984" footer="0.31496062992125984"/>
  <pageSetup fitToHeight="2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39"/>
  <sheetViews>
    <sheetView zoomScalePageLayoutView="0" workbookViewId="0" topLeftCell="A19">
      <selection activeCell="H31" sqref="H31"/>
    </sheetView>
  </sheetViews>
  <sheetFormatPr defaultColWidth="9.125" defaultRowHeight="12.75"/>
  <cols>
    <col min="1" max="1" width="33.50390625" style="90" customWidth="1"/>
    <col min="2" max="2" width="7.625" style="90" customWidth="1"/>
    <col min="3" max="3" width="11.00390625" style="90" customWidth="1"/>
    <col min="4" max="4" width="12.00390625" style="90" customWidth="1"/>
    <col min="5" max="5" width="13.375" style="90" customWidth="1"/>
    <col min="6" max="6" width="13.125" style="90" customWidth="1"/>
    <col min="7" max="7" width="11.50390625" style="90" customWidth="1"/>
    <col min="8" max="8" width="13.125" style="90" customWidth="1"/>
    <col min="9" max="9" width="13.50390625" style="90" customWidth="1"/>
    <col min="10" max="10" width="16.375" style="90" customWidth="1"/>
    <col min="11" max="11" width="13.50390625" style="90" customWidth="1"/>
    <col min="12" max="12" width="14.00390625" style="90" customWidth="1"/>
    <col min="13" max="16384" width="9.125" style="90" customWidth="1"/>
  </cols>
  <sheetData>
    <row r="1" spans="11:12" ht="12.75">
      <c r="K1" s="204" t="s">
        <v>113</v>
      </c>
      <c r="L1" s="204"/>
    </row>
    <row r="2" spans="11:12" ht="12.75">
      <c r="K2" s="204"/>
      <c r="L2" s="204"/>
    </row>
    <row r="4" spans="1:12" ht="12.75">
      <c r="A4" s="210" t="s">
        <v>107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2" ht="12.75">
      <c r="A5" s="210" t="s">
        <v>257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7" spans="1:12" ht="25.5" customHeight="1">
      <c r="A7" s="205" t="s">
        <v>15</v>
      </c>
      <c r="B7" s="206" t="s">
        <v>68</v>
      </c>
      <c r="C7" s="205" t="s">
        <v>108</v>
      </c>
      <c r="D7" s="205" t="s">
        <v>109</v>
      </c>
      <c r="E7" s="205"/>
      <c r="F7" s="205"/>
      <c r="G7" s="205"/>
      <c r="H7" s="205"/>
      <c r="I7" s="205"/>
      <c r="J7" s="205"/>
      <c r="K7" s="205"/>
      <c r="L7" s="205"/>
    </row>
    <row r="8" spans="1:12" ht="12.75">
      <c r="A8" s="205"/>
      <c r="B8" s="207"/>
      <c r="C8" s="205"/>
      <c r="D8" s="209" t="s">
        <v>110</v>
      </c>
      <c r="E8" s="209"/>
      <c r="F8" s="209"/>
      <c r="G8" s="209" t="s">
        <v>70</v>
      </c>
      <c r="H8" s="209"/>
      <c r="I8" s="209"/>
      <c r="J8" s="209"/>
      <c r="K8" s="209"/>
      <c r="L8" s="209"/>
    </row>
    <row r="9" spans="1:12" ht="75" customHeight="1">
      <c r="A9" s="205"/>
      <c r="B9" s="207"/>
      <c r="C9" s="205"/>
      <c r="D9" s="205" t="s">
        <v>233</v>
      </c>
      <c r="E9" s="205" t="s">
        <v>234</v>
      </c>
      <c r="F9" s="205" t="s">
        <v>235</v>
      </c>
      <c r="G9" s="205" t="s">
        <v>111</v>
      </c>
      <c r="H9" s="205"/>
      <c r="I9" s="205"/>
      <c r="J9" s="205" t="s">
        <v>112</v>
      </c>
      <c r="K9" s="205"/>
      <c r="L9" s="205"/>
    </row>
    <row r="10" spans="1:12" ht="52.5">
      <c r="A10" s="205"/>
      <c r="B10" s="208"/>
      <c r="C10" s="205"/>
      <c r="D10" s="205"/>
      <c r="E10" s="205"/>
      <c r="F10" s="205"/>
      <c r="G10" s="91" t="s">
        <v>186</v>
      </c>
      <c r="H10" s="91" t="s">
        <v>187</v>
      </c>
      <c r="I10" s="91" t="s">
        <v>188</v>
      </c>
      <c r="J10" s="91" t="s">
        <v>186</v>
      </c>
      <c r="K10" s="91" t="s">
        <v>187</v>
      </c>
      <c r="L10" s="91" t="s">
        <v>188</v>
      </c>
    </row>
    <row r="11" spans="1:12" ht="12.75">
      <c r="A11" s="92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11</v>
      </c>
      <c r="L11" s="92">
        <v>12</v>
      </c>
    </row>
    <row r="12" spans="1:12" s="140" customFormat="1" ht="39">
      <c r="A12" s="137" t="s">
        <v>114</v>
      </c>
      <c r="B12" s="138" t="s">
        <v>115</v>
      </c>
      <c r="C12" s="139" t="s">
        <v>17</v>
      </c>
      <c r="D12" s="93">
        <f>D13+D15</f>
        <v>9383302.819999998</v>
      </c>
      <c r="E12" s="93">
        <f>E13+E15</f>
        <v>8493516.24</v>
      </c>
      <c r="F12" s="93">
        <f>F13+F15</f>
        <v>8493516.24</v>
      </c>
      <c r="G12" s="93"/>
      <c r="H12" s="93"/>
      <c r="I12" s="93"/>
      <c r="J12" s="93">
        <f>D12</f>
        <v>9383302.819999998</v>
      </c>
      <c r="K12" s="93">
        <f>K13+K15</f>
        <v>8493516.24</v>
      </c>
      <c r="L12" s="93">
        <f>L13+L15</f>
        <v>8493516.24</v>
      </c>
    </row>
    <row r="13" spans="1:12" s="140" customFormat="1" ht="39">
      <c r="A13" s="137" t="s">
        <v>118</v>
      </c>
      <c r="B13" s="138" t="s">
        <v>116</v>
      </c>
      <c r="C13" s="139" t="s">
        <v>17</v>
      </c>
      <c r="D13" s="93"/>
      <c r="E13" s="93"/>
      <c r="F13" s="93"/>
      <c r="G13" s="93"/>
      <c r="H13" s="93"/>
      <c r="I13" s="93"/>
      <c r="J13" s="93"/>
      <c r="K13" s="93"/>
      <c r="L13" s="93"/>
    </row>
    <row r="14" spans="1:12" s="140" customFormat="1" ht="12.75">
      <c r="A14" s="141"/>
      <c r="B14" s="138"/>
      <c r="C14" s="141"/>
      <c r="D14" s="93"/>
      <c r="E14" s="93"/>
      <c r="F14" s="93"/>
      <c r="G14" s="93"/>
      <c r="H14" s="93"/>
      <c r="I14" s="93"/>
      <c r="J14" s="93"/>
      <c r="K14" s="93"/>
      <c r="L14" s="93"/>
    </row>
    <row r="15" spans="1:12" s="140" customFormat="1" ht="26.25">
      <c r="A15" s="137" t="s">
        <v>119</v>
      </c>
      <c r="B15" s="138" t="s">
        <v>117</v>
      </c>
      <c r="C15" s="141"/>
      <c r="D15" s="93">
        <f>SUM(D16:D39)</f>
        <v>9383302.819999998</v>
      </c>
      <c r="E15" s="93">
        <f>SUM(E16:E39)</f>
        <v>8493516.24</v>
      </c>
      <c r="F15" s="93">
        <f>SUM(F16:F39)</f>
        <v>8493516.24</v>
      </c>
      <c r="G15" s="93"/>
      <c r="H15" s="93"/>
      <c r="I15" s="93"/>
      <c r="J15" s="93">
        <f>SUM(J16:J39)</f>
        <v>9383302.819999998</v>
      </c>
      <c r="K15" s="93">
        <f>SUM(K16:K39)</f>
        <v>8493516.24</v>
      </c>
      <c r="L15" s="93">
        <f>SUM(L16:L39)</f>
        <v>8493516.24</v>
      </c>
    </row>
    <row r="16" spans="1:12" ht="16.5" customHeight="1">
      <c r="A16" s="111" t="s">
        <v>155</v>
      </c>
      <c r="B16" s="96"/>
      <c r="C16" s="94">
        <v>2019</v>
      </c>
      <c r="D16" s="95">
        <f>'внесение изм в план ФХД 3'!D51</f>
        <v>232015.15</v>
      </c>
      <c r="E16" s="95">
        <v>263257.69</v>
      </c>
      <c r="F16" s="95">
        <f>E16</f>
        <v>263257.69</v>
      </c>
      <c r="G16" s="95"/>
      <c r="H16" s="95"/>
      <c r="I16" s="84"/>
      <c r="J16" s="95">
        <f>D16</f>
        <v>232015.15</v>
      </c>
      <c r="K16" s="95">
        <f>E16</f>
        <v>263257.69</v>
      </c>
      <c r="L16" s="95">
        <f>F16</f>
        <v>263257.69</v>
      </c>
    </row>
    <row r="17" spans="1:12" ht="16.5" customHeight="1">
      <c r="A17" s="111" t="s">
        <v>155</v>
      </c>
      <c r="B17" s="94"/>
      <c r="C17" s="94">
        <v>2019</v>
      </c>
      <c r="D17" s="95">
        <f>'внесение изм в план ФХД 3'!D52</f>
        <v>31242.54</v>
      </c>
      <c r="E17" s="95"/>
      <c r="F17" s="95"/>
      <c r="G17" s="95"/>
      <c r="H17" s="95"/>
      <c r="I17" s="84"/>
      <c r="J17" s="95">
        <f aca="true" t="shared" si="0" ref="J17:J39">D17</f>
        <v>31242.54</v>
      </c>
      <c r="K17" s="95"/>
      <c r="L17" s="95"/>
    </row>
    <row r="18" spans="1:12" ht="16.5" customHeight="1">
      <c r="A18" s="105" t="s">
        <v>156</v>
      </c>
      <c r="B18" s="94"/>
      <c r="C18" s="94">
        <v>2019</v>
      </c>
      <c r="D18" s="95">
        <f>'внесение изм в план ФХД 3'!D53</f>
        <v>206577.5</v>
      </c>
      <c r="E18" s="95">
        <v>277024</v>
      </c>
      <c r="F18" s="95">
        <f aca="true" t="shared" si="1" ref="F18:F29">E18</f>
        <v>277024</v>
      </c>
      <c r="G18" s="95"/>
      <c r="H18" s="95"/>
      <c r="I18" s="84"/>
      <c r="J18" s="95">
        <f t="shared" si="0"/>
        <v>206577.5</v>
      </c>
      <c r="K18" s="95">
        <f aca="true" t="shared" si="2" ref="K18:K29">E18</f>
        <v>277024</v>
      </c>
      <c r="L18" s="95">
        <f aca="true" t="shared" si="3" ref="L18:L29">F18</f>
        <v>277024</v>
      </c>
    </row>
    <row r="19" spans="1:12" ht="16.5" customHeight="1">
      <c r="A19" s="105" t="s">
        <v>156</v>
      </c>
      <c r="B19" s="94"/>
      <c r="C19" s="94">
        <v>2019</v>
      </c>
      <c r="D19" s="95">
        <f>'внесение изм в план ФХД 3'!D54</f>
        <v>54030</v>
      </c>
      <c r="E19" s="95"/>
      <c r="F19" s="95"/>
      <c r="G19" s="95"/>
      <c r="H19" s="95"/>
      <c r="I19" s="97"/>
      <c r="J19" s="95">
        <f t="shared" si="0"/>
        <v>54030</v>
      </c>
      <c r="K19" s="95"/>
      <c r="L19" s="95"/>
    </row>
    <row r="20" spans="1:12" ht="16.5" customHeight="1">
      <c r="A20" s="111" t="s">
        <v>157</v>
      </c>
      <c r="B20" s="94"/>
      <c r="C20" s="94">
        <v>2019</v>
      </c>
      <c r="D20" s="95">
        <f>'внесение изм в план ФХД 3'!D55</f>
        <v>930641.88</v>
      </c>
      <c r="E20" s="95">
        <v>1033894.64</v>
      </c>
      <c r="F20" s="95">
        <f t="shared" si="1"/>
        <v>1033894.64</v>
      </c>
      <c r="G20" s="95"/>
      <c r="H20" s="95"/>
      <c r="I20" s="97"/>
      <c r="J20" s="95">
        <f t="shared" si="0"/>
        <v>930641.88</v>
      </c>
      <c r="K20" s="95">
        <f t="shared" si="2"/>
        <v>1033894.64</v>
      </c>
      <c r="L20" s="95">
        <f t="shared" si="3"/>
        <v>1033894.64</v>
      </c>
    </row>
    <row r="21" spans="1:12" ht="16.5" customHeight="1">
      <c r="A21" s="111" t="s">
        <v>157</v>
      </c>
      <c r="B21" s="94"/>
      <c r="C21" s="94">
        <v>2019</v>
      </c>
      <c r="D21" s="95">
        <f>'внесение изм в план ФХД 3'!D56</f>
        <v>113298.13</v>
      </c>
      <c r="E21" s="95"/>
      <c r="F21" s="95"/>
      <c r="G21" s="95"/>
      <c r="H21" s="95"/>
      <c r="I21" s="97"/>
      <c r="J21" s="95">
        <f t="shared" si="0"/>
        <v>113298.13</v>
      </c>
      <c r="K21" s="95"/>
      <c r="L21" s="95"/>
    </row>
    <row r="22" spans="1:12" ht="29.25" customHeight="1">
      <c r="A22" s="111" t="s">
        <v>158</v>
      </c>
      <c r="B22" s="94"/>
      <c r="C22" s="94">
        <v>2019</v>
      </c>
      <c r="D22" s="95"/>
      <c r="E22" s="95"/>
      <c r="F22" s="95"/>
      <c r="G22" s="95"/>
      <c r="H22" s="95"/>
      <c r="I22" s="97"/>
      <c r="J22" s="95"/>
      <c r="K22" s="95"/>
      <c r="L22" s="95"/>
    </row>
    <row r="23" spans="1:12" ht="18" customHeight="1">
      <c r="A23" s="111" t="s">
        <v>159</v>
      </c>
      <c r="B23" s="94"/>
      <c r="C23" s="94">
        <v>2019</v>
      </c>
      <c r="D23" s="95">
        <f>'внесение изм в план ФХД 3'!D58</f>
        <v>1377904.37</v>
      </c>
      <c r="E23" s="95">
        <v>1268640.8</v>
      </c>
      <c r="F23" s="95">
        <f t="shared" si="1"/>
        <v>1268640.8</v>
      </c>
      <c r="G23" s="95"/>
      <c r="H23" s="95"/>
      <c r="I23" s="97"/>
      <c r="J23" s="95">
        <f t="shared" si="0"/>
        <v>1377904.37</v>
      </c>
      <c r="K23" s="95">
        <f t="shared" si="2"/>
        <v>1268640.8</v>
      </c>
      <c r="L23" s="95">
        <f t="shared" si="3"/>
        <v>1268640.8</v>
      </c>
    </row>
    <row r="24" spans="1:12" ht="18" customHeight="1">
      <c r="A24" s="111" t="s">
        <v>159</v>
      </c>
      <c r="B24" s="94"/>
      <c r="C24" s="94">
        <v>2019</v>
      </c>
      <c r="D24" s="95">
        <f>'внесение изм в план ФХД 3'!D59</f>
        <v>122466.33</v>
      </c>
      <c r="E24" s="95"/>
      <c r="F24" s="95"/>
      <c r="G24" s="95"/>
      <c r="H24" s="95"/>
      <c r="I24" s="97"/>
      <c r="J24" s="95">
        <f t="shared" si="0"/>
        <v>122466.33</v>
      </c>
      <c r="K24" s="95"/>
      <c r="L24" s="95"/>
    </row>
    <row r="25" spans="1:12" ht="18" customHeight="1">
      <c r="A25" s="111" t="s">
        <v>160</v>
      </c>
      <c r="B25" s="94"/>
      <c r="C25" s="94">
        <v>2019</v>
      </c>
      <c r="D25" s="95">
        <f>'внесение изм в план ФХД 3'!D60</f>
        <v>1939909.33</v>
      </c>
      <c r="E25" s="95">
        <v>2481142.42</v>
      </c>
      <c r="F25" s="95">
        <f t="shared" si="1"/>
        <v>2481142.42</v>
      </c>
      <c r="G25" s="95"/>
      <c r="H25" s="95"/>
      <c r="I25" s="97"/>
      <c r="J25" s="95">
        <f t="shared" si="0"/>
        <v>1939909.33</v>
      </c>
      <c r="K25" s="95">
        <f t="shared" si="2"/>
        <v>2481142.42</v>
      </c>
      <c r="L25" s="95">
        <f t="shared" si="3"/>
        <v>2481142.42</v>
      </c>
    </row>
    <row r="26" spans="1:12" ht="18" customHeight="1">
      <c r="A26" s="111" t="s">
        <v>160</v>
      </c>
      <c r="B26" s="94"/>
      <c r="C26" s="94">
        <v>2019</v>
      </c>
      <c r="D26" s="95">
        <f>'внесение изм в план ФХД 3'!D61</f>
        <v>633101.29</v>
      </c>
      <c r="E26" s="95"/>
      <c r="F26" s="95"/>
      <c r="G26" s="95"/>
      <c r="H26" s="95"/>
      <c r="I26" s="97"/>
      <c r="J26" s="95">
        <f t="shared" si="0"/>
        <v>633101.29</v>
      </c>
      <c r="K26" s="95"/>
      <c r="L26" s="95"/>
    </row>
    <row r="27" spans="1:12" ht="18" customHeight="1">
      <c r="A27" s="105" t="s">
        <v>202</v>
      </c>
      <c r="B27" s="94"/>
      <c r="C27" s="94">
        <v>2019</v>
      </c>
      <c r="D27" s="95">
        <f>'внесение изм в план ФХД 3'!D62</f>
        <v>1400</v>
      </c>
      <c r="E27" s="95">
        <v>1400</v>
      </c>
      <c r="F27" s="95">
        <f t="shared" si="1"/>
        <v>1400</v>
      </c>
      <c r="G27" s="95"/>
      <c r="H27" s="95"/>
      <c r="I27" s="97"/>
      <c r="J27" s="95">
        <f t="shared" si="0"/>
        <v>1400</v>
      </c>
      <c r="K27" s="95">
        <f t="shared" si="2"/>
        <v>1400</v>
      </c>
      <c r="L27" s="95">
        <f t="shared" si="3"/>
        <v>1400</v>
      </c>
    </row>
    <row r="28" spans="1:12" ht="22.5" customHeight="1">
      <c r="A28" s="111" t="s">
        <v>161</v>
      </c>
      <c r="B28" s="94"/>
      <c r="C28" s="94">
        <v>2019</v>
      </c>
      <c r="D28" s="95">
        <f>'внесение изм в план ФХД 3'!D63</f>
        <v>1534142.4</v>
      </c>
      <c r="E28" s="95">
        <v>1464414</v>
      </c>
      <c r="F28" s="95">
        <f t="shared" si="1"/>
        <v>1464414</v>
      </c>
      <c r="G28" s="95"/>
      <c r="H28" s="95"/>
      <c r="I28" s="97"/>
      <c r="J28" s="95">
        <f t="shared" si="0"/>
        <v>1534142.4</v>
      </c>
      <c r="K28" s="95">
        <f t="shared" si="2"/>
        <v>1464414</v>
      </c>
      <c r="L28" s="95">
        <f t="shared" si="3"/>
        <v>1464414</v>
      </c>
    </row>
    <row r="29" spans="1:12" ht="30" customHeight="1">
      <c r="A29" s="111" t="s">
        <v>162</v>
      </c>
      <c r="B29" s="94"/>
      <c r="C29" s="94">
        <v>2019</v>
      </c>
      <c r="D29" s="95"/>
      <c r="E29" s="95">
        <v>1703742.69</v>
      </c>
      <c r="F29" s="95">
        <f t="shared" si="1"/>
        <v>1703742.69</v>
      </c>
      <c r="G29" s="95"/>
      <c r="H29" s="95"/>
      <c r="I29" s="97"/>
      <c r="J29" s="95"/>
      <c r="K29" s="95">
        <f t="shared" si="2"/>
        <v>1703742.69</v>
      </c>
      <c r="L29" s="95">
        <f t="shared" si="3"/>
        <v>1703742.69</v>
      </c>
    </row>
    <row r="30" spans="1:12" ht="42" customHeight="1">
      <c r="A30" s="111" t="s">
        <v>210</v>
      </c>
      <c r="B30" s="94"/>
      <c r="C30" s="94">
        <v>2019</v>
      </c>
      <c r="D30" s="95">
        <f>'внесение изм в план ФХД 3'!D65</f>
        <v>5260</v>
      </c>
      <c r="E30" s="95"/>
      <c r="F30" s="95"/>
      <c r="G30" s="95"/>
      <c r="H30" s="95"/>
      <c r="I30" s="97"/>
      <c r="J30" s="95">
        <f t="shared" si="0"/>
        <v>5260</v>
      </c>
      <c r="K30" s="95"/>
      <c r="L30" s="95"/>
    </row>
    <row r="31" spans="1:12" ht="28.5" customHeight="1">
      <c r="A31" s="111" t="s">
        <v>211</v>
      </c>
      <c r="B31" s="94"/>
      <c r="C31" s="94">
        <v>2019</v>
      </c>
      <c r="D31" s="95">
        <f>'внесение изм в план ФХД 3'!D66</f>
        <v>1112709.6099999999</v>
      </c>
      <c r="E31" s="95"/>
      <c r="F31" s="95"/>
      <c r="G31" s="95"/>
      <c r="H31" s="95"/>
      <c r="I31" s="97"/>
      <c r="J31" s="95">
        <f t="shared" si="0"/>
        <v>1112709.6099999999</v>
      </c>
      <c r="K31" s="95"/>
      <c r="L31" s="95"/>
    </row>
    <row r="32" spans="1:12" ht="28.5" customHeight="1">
      <c r="A32" s="111" t="s">
        <v>211</v>
      </c>
      <c r="B32" s="94"/>
      <c r="C32" s="94">
        <v>2019</v>
      </c>
      <c r="D32" s="95">
        <f>'внесение изм в план ФХД 3'!D67</f>
        <v>87635.8</v>
      </c>
      <c r="E32" s="95"/>
      <c r="F32" s="95"/>
      <c r="G32" s="95"/>
      <c r="H32" s="95"/>
      <c r="I32" s="97"/>
      <c r="J32" s="95">
        <f t="shared" si="0"/>
        <v>87635.8</v>
      </c>
      <c r="K32" s="95"/>
      <c r="L32" s="95"/>
    </row>
    <row r="33" spans="1:12" ht="28.5" customHeight="1">
      <c r="A33" s="111" t="s">
        <v>251</v>
      </c>
      <c r="B33" s="94"/>
      <c r="C33" s="94">
        <v>2019</v>
      </c>
      <c r="D33" s="95">
        <f>'внесение изм в план ФХД 3'!D68</f>
        <v>3000</v>
      </c>
      <c r="E33" s="95"/>
      <c r="F33" s="95"/>
      <c r="G33" s="95"/>
      <c r="H33" s="95"/>
      <c r="I33" s="97"/>
      <c r="J33" s="95">
        <f>D33</f>
        <v>3000</v>
      </c>
      <c r="K33" s="95"/>
      <c r="L33" s="95"/>
    </row>
    <row r="34" spans="1:12" ht="28.5" customHeight="1">
      <c r="A34" s="111" t="s">
        <v>250</v>
      </c>
      <c r="B34" s="94"/>
      <c r="C34" s="94">
        <v>2019</v>
      </c>
      <c r="D34" s="95">
        <v>9000</v>
      </c>
      <c r="E34" s="95"/>
      <c r="F34" s="95"/>
      <c r="G34" s="95"/>
      <c r="H34" s="95"/>
      <c r="I34" s="97"/>
      <c r="J34" s="95">
        <f>D34</f>
        <v>9000</v>
      </c>
      <c r="K34" s="95"/>
      <c r="L34" s="95"/>
    </row>
    <row r="35" spans="1:12" ht="28.5" customHeight="1">
      <c r="A35" s="111" t="s">
        <v>224</v>
      </c>
      <c r="B35" s="94"/>
      <c r="C35" s="94">
        <v>2019</v>
      </c>
      <c r="D35" s="95">
        <f>'внесение изм в план ФХД 3'!D72</f>
        <v>73224</v>
      </c>
      <c r="E35" s="94"/>
      <c r="F35" s="94"/>
      <c r="G35" s="94"/>
      <c r="H35" s="94"/>
      <c r="I35" s="94"/>
      <c r="J35" s="95">
        <f t="shared" si="0"/>
        <v>73224</v>
      </c>
      <c r="K35" s="94"/>
      <c r="L35" s="94"/>
    </row>
    <row r="36" spans="1:12" ht="28.5" customHeight="1">
      <c r="A36" s="111" t="s">
        <v>225</v>
      </c>
      <c r="B36" s="94"/>
      <c r="C36" s="94">
        <v>2019</v>
      </c>
      <c r="D36" s="95">
        <f>'внесение изм в план ФХД 3'!D73</f>
        <v>370411.48</v>
      </c>
      <c r="E36" s="94"/>
      <c r="F36" s="94"/>
      <c r="G36" s="94"/>
      <c r="H36" s="94"/>
      <c r="I36" s="94"/>
      <c r="J36" s="95">
        <f t="shared" si="0"/>
        <v>370411.48</v>
      </c>
      <c r="K36" s="94"/>
      <c r="L36" s="94"/>
    </row>
    <row r="37" spans="1:12" ht="28.5" customHeight="1">
      <c r="A37" s="111" t="s">
        <v>225</v>
      </c>
      <c r="B37" s="94"/>
      <c r="C37" s="94">
        <v>2019</v>
      </c>
      <c r="D37" s="95">
        <f>'внесение изм в план ФХД 3'!D74</f>
        <v>58060.9</v>
      </c>
      <c r="E37" s="94"/>
      <c r="F37" s="94"/>
      <c r="G37" s="94"/>
      <c r="H37" s="94"/>
      <c r="I37" s="94"/>
      <c r="J37" s="95">
        <f t="shared" si="0"/>
        <v>58060.9</v>
      </c>
      <c r="K37" s="94"/>
      <c r="L37" s="94"/>
    </row>
    <row r="38" spans="1:12" ht="42.75" customHeight="1">
      <c r="A38" s="111" t="s">
        <v>244</v>
      </c>
      <c r="B38" s="94"/>
      <c r="C38" s="94">
        <v>2019</v>
      </c>
      <c r="D38" s="95">
        <f>'внесение изм в план ФХД 3'!D75</f>
        <v>313364</v>
      </c>
      <c r="E38" s="94"/>
      <c r="F38" s="94"/>
      <c r="G38" s="94"/>
      <c r="H38" s="94"/>
      <c r="I38" s="94"/>
      <c r="J38" s="95">
        <f t="shared" si="0"/>
        <v>313364</v>
      </c>
      <c r="K38" s="94"/>
      <c r="L38" s="94"/>
    </row>
    <row r="39" spans="1:12" ht="41.25" customHeight="1">
      <c r="A39" s="111" t="s">
        <v>244</v>
      </c>
      <c r="B39" s="94"/>
      <c r="C39" s="94">
        <v>2019</v>
      </c>
      <c r="D39" s="95">
        <f>'внесение изм в план ФХД 3'!D76</f>
        <v>173908.11</v>
      </c>
      <c r="E39" s="94"/>
      <c r="F39" s="94"/>
      <c r="G39" s="94"/>
      <c r="H39" s="94"/>
      <c r="I39" s="94"/>
      <c r="J39" s="95">
        <f t="shared" si="0"/>
        <v>173908.11</v>
      </c>
      <c r="K39" s="94"/>
      <c r="L39" s="94"/>
    </row>
  </sheetData>
  <sheetProtection/>
  <mergeCells count="15">
    <mergeCell ref="A7:A10"/>
    <mergeCell ref="B7:B10"/>
    <mergeCell ref="C7:C10"/>
    <mergeCell ref="G8:L8"/>
    <mergeCell ref="D7:L7"/>
    <mergeCell ref="A4:L4"/>
    <mergeCell ref="A5:L5"/>
    <mergeCell ref="D8:F8"/>
    <mergeCell ref="J9:L9"/>
    <mergeCell ref="K2:L2"/>
    <mergeCell ref="D9:D10"/>
    <mergeCell ref="E9:E10"/>
    <mergeCell ref="F9:F10"/>
    <mergeCell ref="G9:I9"/>
    <mergeCell ref="K1:L1"/>
  </mergeCells>
  <printOptions/>
  <pageMargins left="0.3937007874015748" right="0.1968503937007874" top="0.3937007874015748" bottom="0.3937007874015748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Natalex</dc:creator>
  <cp:keywords/>
  <dc:description/>
  <cp:lastModifiedBy>user</cp:lastModifiedBy>
  <cp:lastPrinted>2019-07-08T08:49:58Z</cp:lastPrinted>
  <dcterms:created xsi:type="dcterms:W3CDTF">2011-12-07T07:55:30Z</dcterms:created>
  <dcterms:modified xsi:type="dcterms:W3CDTF">2019-07-08T09:00:40Z</dcterms:modified>
  <cp:category/>
  <cp:version/>
  <cp:contentType/>
  <cp:contentStatus/>
</cp:coreProperties>
</file>